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водная табл. нагрузок_19.06.24" sheetId="1" r:id="rId1"/>
    <sheet name="ведомость учета_19.06.24" sheetId="2" r:id="rId2"/>
    <sheet name="сводная по суб. и аренд._19.06.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H38" i="1" l="1"/>
  <c r="H11" i="3"/>
  <c r="V14" i="2" l="1"/>
  <c r="R41" i="2" l="1"/>
  <c r="U40" i="2"/>
  <c r="Q14" i="2" l="1"/>
  <c r="B38" i="2" l="1"/>
  <c r="J13" i="1" l="1"/>
  <c r="AA14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X30" i="2"/>
  <c r="AC30" i="2"/>
  <c r="AC31" i="2"/>
  <c r="AC32" i="2"/>
  <c r="AC33" i="2"/>
  <c r="AC34" i="2"/>
  <c r="AC35" i="2"/>
  <c r="AC36" i="2"/>
  <c r="AC37" i="2"/>
  <c r="Q15" i="2" l="1"/>
  <c r="D38" i="2"/>
  <c r="C38" i="2"/>
  <c r="J41" i="1" l="1"/>
  <c r="J40" i="1"/>
  <c r="AA38" i="2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 l="1"/>
  <c r="J38" i="1" s="1"/>
  <c r="C38" i="3"/>
  <c r="E36" i="3"/>
  <c r="E38" i="3"/>
  <c r="B38" i="3" l="1"/>
  <c r="U38" i="2" l="1"/>
  <c r="H12" i="3" l="1"/>
  <c r="H13" i="3"/>
  <c r="I13" i="3" s="1"/>
  <c r="H14" i="3"/>
  <c r="I14" i="3" s="1"/>
  <c r="H15" i="3"/>
  <c r="I15" i="3" s="1"/>
  <c r="H16" i="3"/>
  <c r="I16" i="3" s="1"/>
  <c r="H17" i="3"/>
  <c r="I17" i="3" s="1"/>
  <c r="H18" i="3"/>
  <c r="H19" i="3"/>
  <c r="I19" i="3" s="1"/>
  <c r="H20" i="3"/>
  <c r="I20" i="3" s="1"/>
  <c r="H21" i="3"/>
  <c r="I21" i="3" s="1"/>
  <c r="H22" i="3"/>
  <c r="H23" i="3"/>
  <c r="I23" i="3" s="1"/>
  <c r="H24" i="3"/>
  <c r="H25" i="3"/>
  <c r="I25" i="3" s="1"/>
  <c r="H26" i="3"/>
  <c r="I26" i="3" s="1"/>
  <c r="H27" i="3"/>
  <c r="I27" i="3" s="1"/>
  <c r="H28" i="3"/>
  <c r="H29" i="3"/>
  <c r="I29" i="3" s="1"/>
  <c r="H30" i="3"/>
  <c r="H31" i="3"/>
  <c r="I31" i="3" s="1"/>
  <c r="H32" i="3"/>
  <c r="I32" i="3" s="1"/>
  <c r="H33" i="3"/>
  <c r="I33" i="3" s="1"/>
  <c r="H34" i="3"/>
  <c r="I34" i="3" s="1"/>
  <c r="I11" i="3"/>
  <c r="C82" i="3"/>
  <c r="D82" i="3" s="1"/>
  <c r="D81" i="3"/>
  <c r="D80" i="3"/>
  <c r="D79" i="3"/>
  <c r="D78" i="3"/>
  <c r="D77" i="3"/>
  <c r="E81" i="3" s="1"/>
  <c r="C74" i="3"/>
  <c r="D74" i="3" s="1"/>
  <c r="D73" i="3"/>
  <c r="D72" i="3"/>
  <c r="D71" i="3"/>
  <c r="D70" i="3"/>
  <c r="D69" i="3"/>
  <c r="C66" i="3"/>
  <c r="D66" i="3" s="1"/>
  <c r="D65" i="3"/>
  <c r="D64" i="3"/>
  <c r="D63" i="3"/>
  <c r="D62" i="3"/>
  <c r="D61" i="3"/>
  <c r="C58" i="3"/>
  <c r="D58" i="3" s="1"/>
  <c r="D57" i="3"/>
  <c r="D56" i="3"/>
  <c r="D55" i="3"/>
  <c r="D54" i="3"/>
  <c r="D53" i="3"/>
  <c r="D38" i="3"/>
  <c r="D36" i="3"/>
  <c r="C36" i="3"/>
  <c r="B36" i="3"/>
  <c r="I30" i="3"/>
  <c r="I28" i="3"/>
  <c r="I24" i="3"/>
  <c r="I22" i="3"/>
  <c r="I18" i="3"/>
  <c r="I12" i="3"/>
  <c r="K42" i="1"/>
  <c r="K44" i="1"/>
  <c r="J49" i="1"/>
  <c r="K49" i="1" s="1"/>
  <c r="J47" i="1"/>
  <c r="K47" i="1" s="1"/>
  <c r="J46" i="1"/>
  <c r="K46" i="1" s="1"/>
  <c r="J45" i="1"/>
  <c r="K45" i="1" s="1"/>
  <c r="J44" i="1"/>
  <c r="J43" i="1"/>
  <c r="K43" i="1" s="1"/>
  <c r="J42" i="1"/>
  <c r="K41" i="1"/>
  <c r="E40" i="1"/>
  <c r="E39" i="1" s="1"/>
  <c r="G41" i="1"/>
  <c r="E38" i="1" l="1"/>
  <c r="E41" i="1" s="1"/>
  <c r="E57" i="3"/>
  <c r="E65" i="3"/>
  <c r="E73" i="3"/>
  <c r="H35" i="3"/>
  <c r="H37" i="3" s="1"/>
  <c r="K50" i="1"/>
  <c r="I35" i="3"/>
  <c r="E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F38" i="2"/>
  <c r="D37" i="1"/>
  <c r="C37" i="1"/>
  <c r="Q37" i="1"/>
  <c r="Q17" i="1"/>
  <c r="H36" i="3" l="1"/>
  <c r="I36" i="3" s="1"/>
  <c r="Q38" i="2"/>
  <c r="T18" i="2" s="1"/>
  <c r="V18" i="2" s="1"/>
  <c r="W18" i="2" l="1"/>
  <c r="H17" i="1"/>
  <c r="T32" i="2"/>
  <c r="V32" i="2" s="1"/>
  <c r="T23" i="2"/>
  <c r="V23" i="2" s="1"/>
  <c r="T28" i="2"/>
  <c r="V28" i="2" s="1"/>
  <c r="W28" i="2" s="1"/>
  <c r="T19" i="2"/>
  <c r="V19" i="2" s="1"/>
  <c r="W19" i="2" s="1"/>
  <c r="T33" i="2"/>
  <c r="V33" i="2" s="1"/>
  <c r="T24" i="2"/>
  <c r="V24" i="2" s="1"/>
  <c r="T35" i="2"/>
  <c r="V35" i="2" s="1"/>
  <c r="T26" i="2"/>
  <c r="V26" i="2" s="1"/>
  <c r="T17" i="2"/>
  <c r="V17" i="2" s="1"/>
  <c r="F39" i="2"/>
  <c r="T37" i="2"/>
  <c r="V37" i="2" s="1"/>
  <c r="W37" i="2" s="1"/>
  <c r="T31" i="2"/>
  <c r="V31" i="2" s="1"/>
  <c r="T22" i="2"/>
  <c r="V22" i="2" s="1"/>
  <c r="T36" i="2"/>
  <c r="V36" i="2" s="1"/>
  <c r="T27" i="2"/>
  <c r="V27" i="2" s="1"/>
  <c r="T38" i="2"/>
  <c r="V38" i="2" s="1"/>
  <c r="Q40" i="2"/>
  <c r="T40" i="2" s="1"/>
  <c r="T14" i="2"/>
  <c r="W14" i="2" s="1"/>
  <c r="B39" i="2"/>
  <c r="C39" i="2"/>
  <c r="T15" i="2"/>
  <c r="V15" i="2" s="1"/>
  <c r="H14" i="1" s="1"/>
  <c r="P14" i="1" s="1"/>
  <c r="D39" i="2"/>
  <c r="E39" i="2"/>
  <c r="T29" i="2"/>
  <c r="V29" i="2" s="1"/>
  <c r="T20" i="2"/>
  <c r="V20" i="2" s="1"/>
  <c r="T34" i="2"/>
  <c r="V34" i="2" s="1"/>
  <c r="T25" i="2"/>
  <c r="V25" i="2" s="1"/>
  <c r="W25" i="2" s="1"/>
  <c r="T16" i="2"/>
  <c r="V16" i="2" s="1"/>
  <c r="W16" i="2" s="1"/>
  <c r="T30" i="2"/>
  <c r="V30" i="2" s="1"/>
  <c r="T21" i="2"/>
  <c r="V21" i="2" s="1"/>
  <c r="W15" i="2"/>
  <c r="H36" i="1"/>
  <c r="P36" i="1" s="1"/>
  <c r="P17" i="1"/>
  <c r="H15" i="1" l="1"/>
  <c r="P15" i="1" s="1"/>
  <c r="H13" i="1"/>
  <c r="P13" i="1" s="1"/>
  <c r="H27" i="1"/>
  <c r="P27" i="1" s="1"/>
  <c r="H24" i="1"/>
  <c r="P24" i="1" s="1"/>
  <c r="W30" i="2"/>
  <c r="H29" i="1"/>
  <c r="P29" i="1" s="1"/>
  <c r="W29" i="2"/>
  <c r="H28" i="1"/>
  <c r="P28" i="1" s="1"/>
  <c r="W22" i="2"/>
  <c r="H21" i="1"/>
  <c r="P21" i="1" s="1"/>
  <c r="W35" i="2"/>
  <c r="H34" i="1"/>
  <c r="P34" i="1" s="1"/>
  <c r="X27" i="2"/>
  <c r="X25" i="2"/>
  <c r="W27" i="2"/>
  <c r="H26" i="1"/>
  <c r="P26" i="1" s="1"/>
  <c r="W31" i="2"/>
  <c r="H30" i="1"/>
  <c r="P30" i="1" s="1"/>
  <c r="W17" i="2"/>
  <c r="H16" i="1"/>
  <c r="P16" i="1" s="1"/>
  <c r="W24" i="2"/>
  <c r="H23" i="1"/>
  <c r="P23" i="1" s="1"/>
  <c r="W34" i="2"/>
  <c r="H33" i="1"/>
  <c r="P33" i="1" s="1"/>
  <c r="W32" i="2"/>
  <c r="H31" i="1"/>
  <c r="P31" i="1" s="1"/>
  <c r="H18" i="1"/>
  <c r="P18" i="1" s="1"/>
  <c r="X28" i="2"/>
  <c r="W21" i="2"/>
  <c r="H20" i="1"/>
  <c r="P20" i="1" s="1"/>
  <c r="W20" i="2"/>
  <c r="H19" i="1"/>
  <c r="P19" i="1" s="1"/>
  <c r="W36" i="2"/>
  <c r="H35" i="1"/>
  <c r="W26" i="2"/>
  <c r="H25" i="1"/>
  <c r="P25" i="1" s="1"/>
  <c r="W33" i="2"/>
  <c r="H32" i="1"/>
  <c r="P32" i="1" s="1"/>
  <c r="W23" i="2"/>
  <c r="H22" i="1"/>
  <c r="P22" i="1" s="1"/>
  <c r="H37" i="1" l="1"/>
  <c r="X35" i="2"/>
  <c r="Y27" i="2" s="1"/>
  <c r="P37" i="1"/>
  <c r="K36" i="1"/>
  <c r="L36" i="1" s="1"/>
  <c r="K13" i="1"/>
  <c r="N21" i="1"/>
  <c r="K24" i="1" l="1"/>
  <c r="L24" i="1" s="1"/>
  <c r="K25" i="1"/>
  <c r="L25" i="1" s="1"/>
  <c r="K16" i="1"/>
  <c r="L16" i="1" s="1"/>
  <c r="K32" i="1"/>
  <c r="L32" i="1" s="1"/>
  <c r="K23" i="1"/>
  <c r="L23" i="1" s="1"/>
  <c r="K20" i="1"/>
  <c r="L20" i="1" s="1"/>
  <c r="K28" i="1"/>
  <c r="L28" i="1" s="1"/>
  <c r="K17" i="1"/>
  <c r="L17" i="1" s="1"/>
  <c r="K33" i="1"/>
  <c r="L33" i="1" s="1"/>
  <c r="K19" i="1"/>
  <c r="L19" i="1" s="1"/>
  <c r="M19" i="1" s="1"/>
  <c r="K27" i="1"/>
  <c r="L27" i="1" s="1"/>
  <c r="K14" i="1"/>
  <c r="L14" i="1" s="1"/>
  <c r="K18" i="1"/>
  <c r="L18" i="1" s="1"/>
  <c r="K22" i="1"/>
  <c r="L22" i="1" s="1"/>
  <c r="K26" i="1"/>
  <c r="L26" i="1" s="1"/>
  <c r="K30" i="1"/>
  <c r="L30" i="1" s="1"/>
  <c r="K34" i="1"/>
  <c r="L34" i="1" s="1"/>
  <c r="K21" i="1"/>
  <c r="L21" i="1" s="1"/>
  <c r="K29" i="1"/>
  <c r="L29" i="1" s="1"/>
  <c r="K15" i="1"/>
  <c r="L15" i="1" s="1"/>
  <c r="E15" i="1" s="1"/>
  <c r="K31" i="1"/>
  <c r="L31" i="1" s="1"/>
  <c r="K35" i="1"/>
  <c r="L35" i="1" s="1"/>
  <c r="L13" i="1"/>
  <c r="E13" i="1" s="1"/>
  <c r="G11" i="3" s="1"/>
  <c r="S13" i="1" l="1"/>
  <c r="B11" i="3"/>
  <c r="C11" i="3"/>
  <c r="E11" i="3"/>
  <c r="M13" i="1"/>
  <c r="D11" i="3"/>
  <c r="S15" i="1"/>
  <c r="E13" i="3"/>
  <c r="C13" i="3"/>
  <c r="B13" i="3"/>
  <c r="D13" i="3"/>
  <c r="S34" i="1"/>
  <c r="C32" i="3"/>
  <c r="E32" i="3"/>
  <c r="B32" i="3"/>
  <c r="D32" i="3"/>
  <c r="S22" i="1"/>
  <c r="C20" i="3"/>
  <c r="E20" i="3"/>
  <c r="B20" i="3"/>
  <c r="D20" i="3"/>
  <c r="C25" i="3"/>
  <c r="E25" i="3"/>
  <c r="B25" i="3"/>
  <c r="D25" i="3"/>
  <c r="M17" i="1"/>
  <c r="E15" i="3"/>
  <c r="C15" i="3"/>
  <c r="B15" i="3"/>
  <c r="D15" i="3"/>
  <c r="G36" i="1"/>
  <c r="E16" i="1"/>
  <c r="G14" i="3" s="1"/>
  <c r="C14" i="3"/>
  <c r="E14" i="3"/>
  <c r="B14" i="3"/>
  <c r="D14" i="3"/>
  <c r="S27" i="1"/>
  <c r="M35" i="1"/>
  <c r="E33" i="3"/>
  <c r="C33" i="3"/>
  <c r="B33" i="3"/>
  <c r="D33" i="3"/>
  <c r="M29" i="1"/>
  <c r="C27" i="3"/>
  <c r="E27" i="3"/>
  <c r="B27" i="3"/>
  <c r="D27" i="3"/>
  <c r="S30" i="1"/>
  <c r="C28" i="3"/>
  <c r="E28" i="3"/>
  <c r="B28" i="3"/>
  <c r="D28" i="3"/>
  <c r="E18" i="1"/>
  <c r="G16" i="3" s="1"/>
  <c r="C16" i="3"/>
  <c r="E16" i="3"/>
  <c r="B16" i="3"/>
  <c r="D16" i="3"/>
  <c r="C17" i="3"/>
  <c r="E17" i="3"/>
  <c r="B17" i="3"/>
  <c r="D17" i="3"/>
  <c r="E28" i="1"/>
  <c r="G26" i="3" s="1"/>
  <c r="C26" i="3"/>
  <c r="E26" i="3"/>
  <c r="B26" i="3"/>
  <c r="D26" i="3"/>
  <c r="S23" i="1"/>
  <c r="E21" i="3"/>
  <c r="C21" i="3"/>
  <c r="B21" i="3"/>
  <c r="D21" i="3"/>
  <c r="E25" i="1"/>
  <c r="G23" i="3" s="1"/>
  <c r="C23" i="3"/>
  <c r="E23" i="3"/>
  <c r="B23" i="3"/>
  <c r="D23" i="3"/>
  <c r="S16" i="1"/>
  <c r="S35" i="1"/>
  <c r="E31" i="1"/>
  <c r="G29" i="3" s="1"/>
  <c r="C29" i="3"/>
  <c r="E29" i="3"/>
  <c r="B29" i="3"/>
  <c r="D29" i="3"/>
  <c r="M21" i="1"/>
  <c r="C19" i="3"/>
  <c r="E19" i="3"/>
  <c r="B19" i="3"/>
  <c r="D19" i="3"/>
  <c r="E24" i="3"/>
  <c r="C24" i="3"/>
  <c r="B24" i="3"/>
  <c r="D24" i="3"/>
  <c r="E14" i="1"/>
  <c r="G12" i="3" s="1"/>
  <c r="C12" i="3"/>
  <c r="E12" i="3"/>
  <c r="B12" i="3"/>
  <c r="D12" i="3"/>
  <c r="E33" i="1"/>
  <c r="G31" i="3" s="1"/>
  <c r="C31" i="3"/>
  <c r="E31" i="3"/>
  <c r="B31" i="3"/>
  <c r="D31" i="3"/>
  <c r="S20" i="1"/>
  <c r="C18" i="3"/>
  <c r="E18" i="3"/>
  <c r="B18" i="3"/>
  <c r="D18" i="3"/>
  <c r="G32" i="1"/>
  <c r="E30" i="3"/>
  <c r="C30" i="3"/>
  <c r="B30" i="3"/>
  <c r="D30" i="3"/>
  <c r="E24" i="1"/>
  <c r="G22" i="3" s="1"/>
  <c r="C22" i="3"/>
  <c r="E22" i="3"/>
  <c r="B22" i="3"/>
  <c r="D22" i="3"/>
  <c r="G17" i="1"/>
  <c r="E23" i="1"/>
  <c r="G25" i="1"/>
  <c r="M25" i="1"/>
  <c r="M24" i="1"/>
  <c r="S25" i="1"/>
  <c r="G21" i="1"/>
  <c r="S24" i="1"/>
  <c r="E17" i="1"/>
  <c r="M20" i="1"/>
  <c r="G24" i="1"/>
  <c r="G35" i="1"/>
  <c r="G19" i="1"/>
  <c r="E30" i="1"/>
  <c r="G16" i="1"/>
  <c r="S17" i="1"/>
  <c r="G23" i="1"/>
  <c r="E19" i="1"/>
  <c r="M16" i="1"/>
  <c r="S19" i="1"/>
  <c r="M23" i="1"/>
  <c r="G33" i="1"/>
  <c r="S32" i="1"/>
  <c r="G34" i="1"/>
  <c r="M18" i="1"/>
  <c r="M31" i="1"/>
  <c r="E32" i="1"/>
  <c r="M32" i="1"/>
  <c r="S28" i="1"/>
  <c r="M26" i="1"/>
  <c r="G29" i="1"/>
  <c r="S29" i="1"/>
  <c r="S31" i="1"/>
  <c r="E27" i="1"/>
  <c r="M27" i="1"/>
  <c r="G27" i="1"/>
  <c r="S26" i="1"/>
  <c r="S18" i="1"/>
  <c r="G13" i="1"/>
  <c r="B13" i="1" s="1"/>
  <c r="S33" i="1"/>
  <c r="G18" i="1"/>
  <c r="G28" i="1"/>
  <c r="E29" i="1"/>
  <c r="M28" i="1"/>
  <c r="M33" i="1"/>
  <c r="E20" i="1"/>
  <c r="G20" i="1"/>
  <c r="G30" i="1"/>
  <c r="M22" i="1"/>
  <c r="G15" i="1"/>
  <c r="S14" i="1"/>
  <c r="G14" i="1"/>
  <c r="M30" i="1"/>
  <c r="E22" i="1"/>
  <c r="M14" i="1"/>
  <c r="G22" i="1"/>
  <c r="E35" i="1"/>
  <c r="E21" i="1"/>
  <c r="M15" i="1"/>
  <c r="S21" i="1"/>
  <c r="G31" i="1"/>
  <c r="E34" i="1"/>
  <c r="M34" i="1"/>
  <c r="E26" i="1"/>
  <c r="G26" i="1"/>
  <c r="F11" i="3" l="1"/>
  <c r="B25" i="1"/>
  <c r="B14" i="1"/>
  <c r="B18" i="1"/>
  <c r="B16" i="1"/>
  <c r="L37" i="1"/>
  <c r="B31" i="1"/>
  <c r="F26" i="3"/>
  <c r="B33" i="1"/>
  <c r="B24" i="1"/>
  <c r="F29" i="3"/>
  <c r="F12" i="3"/>
  <c r="B28" i="1"/>
  <c r="S36" i="1"/>
  <c r="S37" i="1" s="1"/>
  <c r="F23" i="3"/>
  <c r="F16" i="3"/>
  <c r="F14" i="3"/>
  <c r="C34" i="3"/>
  <c r="E34" i="3"/>
  <c r="E35" i="3" s="1"/>
  <c r="B34" i="3"/>
  <c r="B35" i="3" s="1"/>
  <c r="D34" i="3"/>
  <c r="D35" i="3" s="1"/>
  <c r="E36" i="1"/>
  <c r="G34" i="3" s="1"/>
  <c r="M36" i="1"/>
  <c r="M37" i="1" s="1"/>
  <c r="F31" i="3"/>
  <c r="F22" i="3"/>
  <c r="G33" i="3"/>
  <c r="F33" i="3" s="1"/>
  <c r="B35" i="1"/>
  <c r="G18" i="3"/>
  <c r="F18" i="3" s="1"/>
  <c r="B20" i="1"/>
  <c r="G13" i="3"/>
  <c r="F13" i="3" s="1"/>
  <c r="B15" i="1"/>
  <c r="G17" i="3"/>
  <c r="F17" i="3" s="1"/>
  <c r="B19" i="1"/>
  <c r="G28" i="3"/>
  <c r="F28" i="3" s="1"/>
  <c r="B30" i="1"/>
  <c r="G21" i="3"/>
  <c r="F21" i="3" s="1"/>
  <c r="B23" i="1"/>
  <c r="G24" i="3"/>
  <c r="F24" i="3" s="1"/>
  <c r="B26" i="1"/>
  <c r="G32" i="3"/>
  <c r="F32" i="3" s="1"/>
  <c r="B34" i="1"/>
  <c r="G19" i="3"/>
  <c r="F19" i="3" s="1"/>
  <c r="B21" i="1"/>
  <c r="G20" i="3"/>
  <c r="F20" i="3" s="1"/>
  <c r="B22" i="1"/>
  <c r="G27" i="3"/>
  <c r="F27" i="3" s="1"/>
  <c r="B29" i="1"/>
  <c r="G25" i="3"/>
  <c r="F25" i="3" s="1"/>
  <c r="B27" i="1"/>
  <c r="G30" i="3"/>
  <c r="F30" i="3" s="1"/>
  <c r="B32" i="1"/>
  <c r="G15" i="3"/>
  <c r="F15" i="3" s="1"/>
  <c r="B17" i="1"/>
  <c r="P11" i="1"/>
  <c r="G37" i="1"/>
  <c r="G38" i="1" s="1"/>
  <c r="F37" i="1"/>
  <c r="F38" i="1" s="1"/>
  <c r="F34" i="3" l="1"/>
  <c r="E37" i="1"/>
  <c r="B36" i="1"/>
  <c r="B37" i="1" s="1"/>
  <c r="G35" i="3"/>
  <c r="G36" i="3" s="1"/>
  <c r="C35" i="3"/>
  <c r="F35" i="3" l="1"/>
  <c r="F37" i="3" s="1"/>
  <c r="F36" i="3" s="1"/>
  <c r="G37" i="3" l="1"/>
</calcChain>
</file>

<file path=xl/comments1.xml><?xml version="1.0" encoding="utf-8"?>
<comments xmlns="http://schemas.openxmlformats.org/spreadsheetml/2006/main">
  <authors>
    <author>Автор</author>
  </authors>
  <commentList>
    <comment ref="G4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жилой дом не выделяем</t>
        </r>
      </text>
    </comment>
    <comment ref="E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июню 2024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B3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июню 23</t>
        </r>
        <r>
          <rPr>
            <sz val="9"/>
            <color indexed="81"/>
            <rFont val="Tahoma"/>
            <family val="2"/>
            <charset val="204"/>
          </rPr>
          <t xml:space="preserve">
(Версус, ДСК, Раско)</t>
        </r>
      </text>
    </comment>
  </commentList>
</comments>
</file>

<file path=xl/sharedStrings.xml><?xml version="1.0" encoding="utf-8"?>
<sst xmlns="http://schemas.openxmlformats.org/spreadsheetml/2006/main" count="192" uniqueCount="104">
  <si>
    <t xml:space="preserve">Сводная таблица нагрузок </t>
  </si>
  <si>
    <t>Дата:</t>
  </si>
  <si>
    <t>Наименование потребителя:</t>
  </si>
  <si>
    <t xml:space="preserve">Договор энергоснабжения: </t>
  </si>
  <si>
    <t>Договор оказания услуг:</t>
  </si>
  <si>
    <t>Д-р №58-юр от 31.01.2008г.</t>
  </si>
  <si>
    <t>Часы</t>
  </si>
  <si>
    <t>Потребитель (абонент), МВт</t>
  </si>
  <si>
    <t>Субабоненты по тарифным группам, МВт</t>
  </si>
  <si>
    <t>Всего по договору (без сторонних), МВт</t>
  </si>
  <si>
    <t>Сторонние потребители, МВт</t>
  </si>
  <si>
    <t>Производ-ственная</t>
  </si>
  <si>
    <t>Непроизво-дственная</t>
  </si>
  <si>
    <t>Двухставо-чные, кВт</t>
  </si>
  <si>
    <t>Прочие односта  вочные</t>
  </si>
  <si>
    <t>Бюд- жетные</t>
  </si>
  <si>
    <t>Актив. мощность,</t>
  </si>
  <si>
    <t>Реакт.  мощность</t>
  </si>
  <si>
    <t>МВт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</si>
  <si>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</si>
  <si>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</si>
  <si>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</si>
  <si>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</si>
  <si>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</si>
  <si>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</si>
  <si>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</si>
  <si>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</si>
  <si>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</si>
  <si>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</si>
  <si>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</si>
  <si>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</si>
  <si>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</si>
  <si>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</si>
  <si>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</si>
  <si>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</si>
  <si>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</si>
  <si>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</si>
  <si>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</si>
  <si>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</si>
  <si>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</si>
  <si>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</si>
  <si>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</si>
  <si>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</si>
  <si>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Всего за сутки</t>
  </si>
  <si>
    <t>Электропотребление за месяц</t>
  </si>
  <si>
    <t>Из суточной ведомости</t>
  </si>
  <si>
    <t>Главный энергетик</t>
  </si>
  <si>
    <t>А.А.Погодин</t>
  </si>
  <si>
    <t>исп.Царева А.Н.</t>
  </si>
  <si>
    <t>т. 242-37-99</t>
  </si>
  <si>
    <t>АО "МЭК"</t>
  </si>
  <si>
    <t>Д-р №160-18/Э/РСК 703175 от 13.08.2018г.</t>
  </si>
  <si>
    <t>Социальнозначимые объекты</t>
  </si>
  <si>
    <t>Мвар</t>
  </si>
  <si>
    <t>Нагрузка по расчетным приборам учета, МВт</t>
  </si>
  <si>
    <t>Итого с учетом сторонних (сумма колонок 13+14+15)</t>
  </si>
  <si>
    <t>Сторонние      потребители</t>
  </si>
  <si>
    <t>Всего по договору без сторонних потребителей</t>
  </si>
  <si>
    <t xml:space="preserve">п/с  "Сокол" т.1    ЛЭП - 132           </t>
  </si>
  <si>
    <t>п/с "Сокол" т.2    ЛЭП - 196</t>
  </si>
  <si>
    <t>п/с "Беркут" т.1    ЛЭП - 133</t>
  </si>
  <si>
    <t>п/с "Беркут" т.2   ЛЭП - 132</t>
  </si>
  <si>
    <t>п/с "Беркут" ТСН - К - 40</t>
  </si>
  <si>
    <t>итого по напряжению  ВН</t>
  </si>
  <si>
    <t>итого по напряжению СН2</t>
  </si>
  <si>
    <t>итого по напряжению НН</t>
  </si>
  <si>
    <t>Всего</t>
  </si>
  <si>
    <t xml:space="preserve">Главный энергетик </t>
  </si>
  <si>
    <t>А.А. Погодин</t>
  </si>
  <si>
    <t>Ведомость учета замеров нагрузки по точкам приема электрической энергии (мощности), МВт</t>
  </si>
  <si>
    <t>1001б</t>
  </si>
  <si>
    <t>Сводная таблица нагрузок</t>
  </si>
  <si>
    <t>субабонентов и сторонних потребителей</t>
  </si>
  <si>
    <t>Субабоненты и сторонние потребители, МВт</t>
  </si>
  <si>
    <t>Субабоненты, МВт</t>
  </si>
  <si>
    <t>Сторонние , МВт</t>
  </si>
  <si>
    <t>ООО   "Версус"</t>
  </si>
  <si>
    <t>ОАО "ДСК-2"</t>
  </si>
  <si>
    <t>Прочие субабоненты, МВт</t>
  </si>
  <si>
    <t>Итого субабоненты, МВт</t>
  </si>
  <si>
    <t>ООО "Специнвестпроект"</t>
  </si>
  <si>
    <t>Итого сторонние, МВт</t>
  </si>
  <si>
    <t xml:space="preserve"> Главный энергетик</t>
  </si>
  <si>
    <t xml:space="preserve"> </t>
  </si>
  <si>
    <t>Версус</t>
  </si>
  <si>
    <t>1</t>
  </si>
  <si>
    <t>2</t>
  </si>
  <si>
    <t>3</t>
  </si>
  <si>
    <t>4</t>
  </si>
  <si>
    <t>5</t>
  </si>
  <si>
    <t>6</t>
  </si>
  <si>
    <t>ДС,К</t>
  </si>
  <si>
    <t>Раско</t>
  </si>
  <si>
    <t xml:space="preserve">Агапов  </t>
  </si>
  <si>
    <t xml:space="preserve">ПАО "Россети Центр и Приволжье" - Нижновэнерго </t>
  </si>
  <si>
    <t xml:space="preserve">ПАО "Россети Центр и Приволжье" - "Нижновэнерго" </t>
  </si>
  <si>
    <t>филиал ПАО "ОАК" - НАЗ "Сокол"</t>
  </si>
  <si>
    <t>филиала ПАО "ОАК" - НАЗ "Сокол"</t>
  </si>
  <si>
    <t xml:space="preserve"> Дата: 19.06.2024г.</t>
  </si>
  <si>
    <t>ООО "Энергосистемы НН"</t>
  </si>
  <si>
    <t>НП Зоопарк "Лимпопо"</t>
  </si>
  <si>
    <r>
      <t xml:space="preserve">Дата: </t>
    </r>
    <r>
      <rPr>
        <b/>
        <u/>
        <sz val="12"/>
        <rFont val="Times New Roman"/>
        <family val="1"/>
        <charset val="204"/>
      </rPr>
      <t>19.06.2024г.</t>
    </r>
  </si>
  <si>
    <t>тел.242-30-40</t>
  </si>
  <si>
    <t>19.06.2024г.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</si>
</sst>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"/>
    <numFmt numFmtId="165" formatCode="#,##0.00000"/>
    <numFmt numFmtId="166" formatCode="0.000000"/>
    <numFmt numFmtId="167" formatCode="#,##0.0"/>
    <numFmt numFmtId="168" formatCode="#,##0.000"/>
    <numFmt numFmtId="169" formatCode="#,##0.0000"/>
    <numFmt numFmtId="170" formatCode="0.00000"/>
    <numFmt numFmtId="171" formatCode="0.0000"/>
  </numFmts>
  <fonts count="3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.5"/>
      <name val="Arial"/>
      <family val="2"/>
      <charset val="204"/>
    </font>
    <font>
      <b/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183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3" fillId="0" borderId="0" xfId="0" applyFont="1" applyFill="1" applyAlignment="1"/>
    <xf numFmtId="0" fontId="8" fillId="0" borderId="0" xfId="0" applyFont="1" applyFill="1"/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16" fontId="3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wrapText="1"/>
    </xf>
    <xf numFmtId="0" fontId="10" fillId="0" borderId="0" xfId="0" applyFont="1" applyFill="1"/>
    <xf numFmtId="0" fontId="3" fillId="0" borderId="0" xfId="0" applyFont="1" applyFill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9" fillId="2" borderId="0" xfId="0" applyFont="1" applyFill="1"/>
    <xf numFmtId="2" fontId="3" fillId="2" borderId="0" xfId="0" applyNumberFormat="1" applyFont="1" applyFill="1"/>
    <xf numFmtId="0" fontId="9" fillId="2" borderId="0" xfId="0" applyFont="1" applyFill="1" applyAlignment="1">
      <alignment horizontal="center"/>
    </xf>
    <xf numFmtId="168" fontId="3" fillId="2" borderId="0" xfId="0" applyNumberFormat="1" applyFont="1" applyFill="1"/>
    <xf numFmtId="164" fontId="3" fillId="2" borderId="0" xfId="0" applyNumberFormat="1" applyFont="1" applyFill="1"/>
    <xf numFmtId="3" fontId="3" fillId="2" borderId="0" xfId="0" applyNumberFormat="1" applyFont="1" applyFill="1"/>
    <xf numFmtId="4" fontId="14" fillId="2" borderId="0" xfId="0" applyNumberFormat="1" applyFont="1" applyFill="1"/>
    <xf numFmtId="4" fontId="3" fillId="2" borderId="0" xfId="0" applyNumberFormat="1" applyFont="1" applyFill="1"/>
    <xf numFmtId="0" fontId="15" fillId="0" borderId="0" xfId="0" applyFont="1" applyFill="1"/>
    <xf numFmtId="0" fontId="3" fillId="0" borderId="12" xfId="0" applyFont="1" applyFill="1" applyBorder="1"/>
    <xf numFmtId="49" fontId="3" fillId="0" borderId="13" xfId="0" applyNumberFormat="1" applyFont="1" applyFill="1" applyBorder="1"/>
    <xf numFmtId="0" fontId="16" fillId="0" borderId="0" xfId="0" applyFont="1" applyFill="1"/>
    <xf numFmtId="0" fontId="0" fillId="0" borderId="0" xfId="0" applyFill="1"/>
    <xf numFmtId="49" fontId="3" fillId="0" borderId="22" xfId="0" applyNumberFormat="1" applyFont="1" applyFill="1" applyBorder="1"/>
    <xf numFmtId="49" fontId="17" fillId="0" borderId="8" xfId="0" applyNumberFormat="1" applyFont="1" applyFill="1" applyBorder="1" applyAlignment="1">
      <alignment vertical="center" wrapText="1"/>
    </xf>
    <xf numFmtId="49" fontId="17" fillId="0" borderId="8" xfId="0" applyNumberFormat="1" applyFont="1" applyFill="1" applyBorder="1" applyAlignment="1">
      <alignment wrapText="1"/>
    </xf>
    <xf numFmtId="49" fontId="1" fillId="0" borderId="0" xfId="0" applyNumberFormat="1" applyFont="1" applyFill="1"/>
    <xf numFmtId="0" fontId="18" fillId="0" borderId="0" xfId="0" applyFont="1" applyFill="1"/>
    <xf numFmtId="49" fontId="15" fillId="0" borderId="0" xfId="0" applyNumberFormat="1" applyFont="1" applyFill="1"/>
    <xf numFmtId="0" fontId="19" fillId="0" borderId="0" xfId="0" applyFont="1" applyFill="1"/>
    <xf numFmtId="164" fontId="3" fillId="0" borderId="8" xfId="0" applyNumberFormat="1" applyFont="1" applyFill="1" applyBorder="1"/>
    <xf numFmtId="164" fontId="3" fillId="0" borderId="10" xfId="0" applyNumberFormat="1" applyFont="1" applyFill="1" applyBorder="1"/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wrapText="1"/>
    </xf>
    <xf numFmtId="164" fontId="24" fillId="0" borderId="0" xfId="0" applyNumberFormat="1" applyFont="1" applyFill="1"/>
    <xf numFmtId="0" fontId="24" fillId="0" borderId="0" xfId="0" applyFont="1" applyFill="1"/>
    <xf numFmtId="49" fontId="24" fillId="0" borderId="0" xfId="0" applyNumberFormat="1" applyFont="1" applyFill="1"/>
    <xf numFmtId="3" fontId="24" fillId="0" borderId="0" xfId="0" applyNumberFormat="1" applyFont="1" applyFill="1"/>
    <xf numFmtId="164" fontId="3" fillId="0" borderId="5" xfId="0" applyNumberFormat="1" applyFont="1" applyFill="1" applyBorder="1"/>
    <xf numFmtId="164" fontId="3" fillId="0" borderId="17" xfId="0" applyNumberFormat="1" applyFont="1" applyFill="1" applyBorder="1"/>
    <xf numFmtId="164" fontId="3" fillId="0" borderId="19" xfId="0" applyNumberFormat="1" applyFont="1" applyFill="1" applyBorder="1"/>
    <xf numFmtId="164" fontId="3" fillId="0" borderId="12" xfId="0" applyNumberFormat="1" applyFont="1" applyFill="1" applyBorder="1"/>
    <xf numFmtId="164" fontId="3" fillId="0" borderId="13" xfId="0" applyNumberFormat="1" applyFont="1" applyFill="1" applyBorder="1"/>
    <xf numFmtId="164" fontId="3" fillId="0" borderId="21" xfId="0" applyNumberFormat="1" applyFont="1" applyFill="1" applyBorder="1"/>
    <xf numFmtId="164" fontId="3" fillId="0" borderId="15" xfId="0" applyNumberFormat="1" applyFont="1" applyFill="1" applyBorder="1"/>
    <xf numFmtId="164" fontId="8" fillId="0" borderId="11" xfId="0" applyNumberFormat="1" applyFont="1" applyFill="1" applyBorder="1"/>
    <xf numFmtId="164" fontId="8" fillId="0" borderId="8" xfId="0" applyNumberFormat="1" applyFont="1" applyFill="1" applyBorder="1"/>
    <xf numFmtId="164" fontId="8" fillId="0" borderId="6" xfId="0" applyNumberFormat="1" applyFont="1" applyFill="1" applyBorder="1"/>
    <xf numFmtId="164" fontId="8" fillId="0" borderId="10" xfId="0" applyNumberFormat="1" applyFont="1" applyFill="1" applyBorder="1"/>
    <xf numFmtId="164" fontId="22" fillId="0" borderId="0" xfId="0" applyNumberFormat="1" applyFont="1" applyFill="1" applyBorder="1"/>
    <xf numFmtId="164" fontId="7" fillId="2" borderId="1" xfId="0" applyNumberFormat="1" applyFont="1" applyFill="1" applyBorder="1"/>
    <xf numFmtId="0" fontId="8" fillId="2" borderId="0" xfId="0" applyFont="1" applyFill="1"/>
    <xf numFmtId="0" fontId="6" fillId="2" borderId="0" xfId="0" applyFont="1" applyFill="1"/>
    <xf numFmtId="0" fontId="3" fillId="2" borderId="0" xfId="0" applyFont="1" applyFill="1" applyAlignment="1"/>
    <xf numFmtId="0" fontId="1" fillId="2" borderId="0" xfId="0" applyFont="1" applyFill="1"/>
    <xf numFmtId="0" fontId="19" fillId="2" borderId="0" xfId="0" applyFont="1" applyFill="1"/>
    <xf numFmtId="0" fontId="11" fillId="2" borderId="0" xfId="0" applyFont="1" applyFill="1"/>
    <xf numFmtId="0" fontId="4" fillId="2" borderId="0" xfId="0" applyFont="1" applyFill="1"/>
    <xf numFmtId="164" fontId="3" fillId="2" borderId="1" xfId="0" applyNumberFormat="1" applyFont="1" applyFill="1" applyBorder="1"/>
    <xf numFmtId="0" fontId="3" fillId="2" borderId="1" xfId="0" applyFont="1" applyFill="1" applyBorder="1"/>
    <xf numFmtId="164" fontId="9" fillId="2" borderId="0" xfId="0" applyNumberFormat="1" applyFont="1" applyFill="1"/>
    <xf numFmtId="165" fontId="3" fillId="2" borderId="0" xfId="0" applyNumberFormat="1" applyFont="1" applyFill="1"/>
    <xf numFmtId="0" fontId="7" fillId="2" borderId="1" xfId="0" applyFont="1" applyFill="1" applyBorder="1"/>
    <xf numFmtId="0" fontId="20" fillId="2" borderId="0" xfId="0" applyFont="1" applyFill="1"/>
    <xf numFmtId="164" fontId="20" fillId="2" borderId="0" xfId="0" applyNumberFormat="1" applyFont="1" applyFill="1"/>
    <xf numFmtId="164" fontId="20" fillId="2" borderId="0" xfId="0" applyNumberFormat="1" applyFont="1" applyFill="1" applyBorder="1"/>
    <xf numFmtId="3" fontId="20" fillId="2" borderId="0" xfId="0" applyNumberFormat="1" applyFont="1" applyFill="1"/>
    <xf numFmtId="3" fontId="20" fillId="2" borderId="0" xfId="0" applyNumberFormat="1" applyFont="1" applyFill="1" applyBorder="1"/>
    <xf numFmtId="0" fontId="21" fillId="2" borderId="0" xfId="0" applyFont="1" applyFill="1"/>
    <xf numFmtId="0" fontId="22" fillId="2" borderId="0" xfId="0" applyFont="1" applyFill="1"/>
    <xf numFmtId="0" fontId="2" fillId="2" borderId="0" xfId="0" applyFont="1" applyFill="1"/>
    <xf numFmtId="0" fontId="3" fillId="2" borderId="0" xfId="0" applyFont="1" applyFill="1" applyBorder="1"/>
    <xf numFmtId="169" fontId="24" fillId="0" borderId="0" xfId="0" applyNumberFormat="1" applyFont="1" applyFill="1"/>
    <xf numFmtId="164" fontId="3" fillId="0" borderId="16" xfId="0" applyNumberFormat="1" applyFont="1" applyFill="1" applyBorder="1"/>
    <xf numFmtId="164" fontId="3" fillId="0" borderId="20" xfId="0" applyNumberFormat="1" applyFont="1" applyFill="1" applyBorder="1"/>
    <xf numFmtId="164" fontId="3" fillId="0" borderId="23" xfId="0" applyNumberFormat="1" applyFont="1" applyFill="1" applyBorder="1"/>
    <xf numFmtId="0" fontId="3" fillId="3" borderId="0" xfId="0" applyFont="1" applyFill="1"/>
    <xf numFmtId="0" fontId="19" fillId="3" borderId="0" xfId="0" applyFont="1" applyFill="1"/>
    <xf numFmtId="0" fontId="9" fillId="3" borderId="0" xfId="0" applyFont="1" applyFill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164" fontId="11" fillId="0" borderId="8" xfId="0" applyNumberFormat="1" applyFont="1" applyFill="1" applyBorder="1"/>
    <xf numFmtId="0" fontId="11" fillId="0" borderId="8" xfId="0" applyFont="1" applyFill="1" applyBorder="1"/>
    <xf numFmtId="164" fontId="11" fillId="0" borderId="7" xfId="0" applyNumberFormat="1" applyFont="1" applyFill="1" applyBorder="1"/>
    <xf numFmtId="49" fontId="11" fillId="0" borderId="11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2" fontId="11" fillId="0" borderId="8" xfId="0" applyNumberFormat="1" applyFont="1" applyFill="1" applyBorder="1"/>
    <xf numFmtId="0" fontId="11" fillId="0" borderId="0" xfId="0" applyFont="1" applyFill="1"/>
    <xf numFmtId="0" fontId="1" fillId="0" borderId="0" xfId="0" applyFont="1" applyFill="1" applyAlignment="1"/>
    <xf numFmtId="2" fontId="3" fillId="0" borderId="0" xfId="0" applyNumberFormat="1" applyFont="1" applyFill="1"/>
    <xf numFmtId="0" fontId="4" fillId="0" borderId="0" xfId="0" applyFont="1" applyFill="1" applyAlignment="1"/>
    <xf numFmtId="164" fontId="11" fillId="0" borderId="10" xfId="0" applyNumberFormat="1" applyFont="1" applyFill="1" applyBorder="1"/>
    <xf numFmtId="0" fontId="9" fillId="0" borderId="18" xfId="0" applyFont="1" applyFill="1" applyBorder="1" applyAlignment="1">
      <alignment horizontal="center"/>
    </xf>
    <xf numFmtId="167" fontId="11" fillId="0" borderId="7" xfId="0" applyNumberFormat="1" applyFont="1" applyFill="1" applyBorder="1"/>
    <xf numFmtId="164" fontId="11" fillId="0" borderId="5" xfId="0" applyNumberFormat="1" applyFont="1" applyFill="1" applyBorder="1"/>
    <xf numFmtId="164" fontId="0" fillId="0" borderId="8" xfId="0" applyNumberFormat="1" applyBorder="1"/>
    <xf numFmtId="164" fontId="0" fillId="0" borderId="9" xfId="0" applyNumberFormat="1" applyBorder="1"/>
    <xf numFmtId="164" fontId="11" fillId="0" borderId="6" xfId="1" applyNumberFormat="1" applyFont="1" applyFill="1" applyBorder="1"/>
    <xf numFmtId="164" fontId="11" fillId="0" borderId="0" xfId="1" applyNumberFormat="1" applyFont="1" applyFill="1" applyBorder="1"/>
    <xf numFmtId="2" fontId="11" fillId="0" borderId="6" xfId="0" applyNumberFormat="1" applyFont="1" applyFill="1" applyBorder="1"/>
    <xf numFmtId="164" fontId="0" fillId="0" borderId="6" xfId="0" applyNumberFormat="1" applyBorder="1"/>
    <xf numFmtId="164" fontId="0" fillId="0" borderId="0" xfId="0" applyNumberFormat="1" applyBorder="1"/>
    <xf numFmtId="170" fontId="0" fillId="0" borderId="8" xfId="0" applyNumberFormat="1" applyBorder="1"/>
    <xf numFmtId="170" fontId="0" fillId="0" borderId="9" xfId="0" applyNumberFormat="1" applyBorder="1"/>
    <xf numFmtId="0" fontId="19" fillId="0" borderId="5" xfId="0" applyFont="1" applyFill="1" applyBorder="1" applyAlignment="1">
      <alignment horizontal="center" vertical="center" textRotation="90" wrapText="1"/>
    </xf>
    <xf numFmtId="0" fontId="19" fillId="0" borderId="9" xfId="0" applyFont="1" applyFill="1" applyBorder="1" applyAlignment="1">
      <alignment horizontal="center" vertical="center" textRotation="90" wrapText="1"/>
    </xf>
    <xf numFmtId="0" fontId="19" fillId="0" borderId="10" xfId="0" applyFont="1" applyFill="1" applyBorder="1" applyAlignment="1">
      <alignment horizontal="center" vertical="center" textRotation="90" wrapText="1"/>
    </xf>
    <xf numFmtId="0" fontId="27" fillId="0" borderId="0" xfId="0" applyFont="1" applyFill="1" applyBorder="1"/>
    <xf numFmtId="164" fontId="27" fillId="0" borderId="0" xfId="0" applyNumberFormat="1" applyFont="1" applyFill="1" applyBorder="1"/>
    <xf numFmtId="0" fontId="20" fillId="0" borderId="0" xfId="0" applyFont="1" applyFill="1"/>
    <xf numFmtId="0" fontId="20" fillId="3" borderId="0" xfId="0" applyFont="1" applyFill="1"/>
    <xf numFmtId="164" fontId="20" fillId="0" borderId="0" xfId="0" applyNumberFormat="1" applyFont="1" applyFill="1"/>
    <xf numFmtId="49" fontId="28" fillId="0" borderId="0" xfId="0" applyNumberFormat="1" applyFont="1" applyFill="1" applyBorder="1" applyAlignment="1">
      <alignment horizontal="center"/>
    </xf>
    <xf numFmtId="164" fontId="28" fillId="0" borderId="0" xfId="0" applyNumberFormat="1" applyFont="1" applyFill="1" applyBorder="1"/>
    <xf numFmtId="0" fontId="28" fillId="0" borderId="0" xfId="0" applyFont="1" applyFill="1" applyBorder="1"/>
    <xf numFmtId="3" fontId="2" fillId="0" borderId="0" xfId="0" applyNumberFormat="1" applyFont="1" applyFill="1"/>
    <xf numFmtId="0" fontId="2" fillId="0" borderId="0" xfId="0" applyFont="1" applyFill="1"/>
    <xf numFmtId="164" fontId="3" fillId="0" borderId="1" xfId="1" applyNumberFormat="1" applyFont="1" applyFill="1" applyBorder="1"/>
    <xf numFmtId="164" fontId="3" fillId="0" borderId="4" xfId="0" applyNumberFormat="1" applyFont="1" applyFill="1" applyBorder="1"/>
    <xf numFmtId="164" fontId="7" fillId="0" borderId="1" xfId="0" applyNumberFormat="1" applyFont="1" applyFill="1" applyBorder="1"/>
    <xf numFmtId="171" fontId="26" fillId="0" borderId="8" xfId="0" applyNumberFormat="1" applyFont="1" applyBorder="1"/>
    <xf numFmtId="164" fontId="11" fillId="0" borderId="24" xfId="1" applyNumberFormat="1" applyFont="1" applyFill="1" applyBorder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64" fontId="3" fillId="0" borderId="1" xfId="0" applyNumberFormat="1" applyFont="1" applyFill="1" applyBorder="1"/>
    <xf numFmtId="164" fontId="3" fillId="0" borderId="25" xfId="0" applyNumberFormat="1" applyFont="1" applyFill="1" applyBorder="1"/>
    <xf numFmtId="166" fontId="7" fillId="0" borderId="1" xfId="0" applyNumberFormat="1" applyFont="1" applyFill="1" applyBorder="1"/>
    <xf numFmtId="1" fontId="20" fillId="0" borderId="0" xfId="0" applyNumberFormat="1" applyFont="1" applyFill="1"/>
    <xf numFmtId="3" fontId="2" fillId="0" borderId="0" xfId="0" applyNumberFormat="1" applyFont="1" applyFill="1" applyBorder="1"/>
    <xf numFmtId="3" fontId="3" fillId="0" borderId="0" xfId="0" applyNumberFormat="1" applyFont="1" applyFill="1"/>
    <xf numFmtId="0" fontId="3" fillId="0" borderId="0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textRotation="90" wrapText="1"/>
    </xf>
    <xf numFmtId="0" fontId="19" fillId="0" borderId="5" xfId="0" applyFont="1" applyFill="1" applyBorder="1" applyAlignment="1">
      <alignment horizontal="center" vertical="center" textRotation="90" wrapText="1"/>
    </xf>
    <xf numFmtId="0" fontId="19" fillId="0" borderId="9" xfId="0" applyFont="1" applyFill="1" applyBorder="1" applyAlignment="1">
      <alignment horizontal="center" vertical="center" textRotation="90"/>
    </xf>
    <xf numFmtId="0" fontId="19" fillId="0" borderId="10" xfId="0" applyFont="1" applyFill="1" applyBorder="1" applyAlignment="1">
      <alignment horizontal="center" vertical="center" textRotation="90"/>
    </xf>
    <xf numFmtId="0" fontId="19" fillId="0" borderId="9" xfId="0" applyFont="1" applyFill="1" applyBorder="1" applyAlignment="1">
      <alignment horizontal="center" vertical="center" textRotation="90" wrapText="1"/>
    </xf>
    <xf numFmtId="0" fontId="19" fillId="0" borderId="10" xfId="0" applyFont="1" applyFill="1" applyBorder="1" applyAlignment="1">
      <alignment horizontal="center" vertical="center" textRotation="90" wrapText="1"/>
    </xf>
    <xf numFmtId="0" fontId="11" fillId="0" borderId="5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 vertical="justify" wrapText="1"/>
    </xf>
    <xf numFmtId="0" fontId="19" fillId="0" borderId="9" xfId="0" applyFont="1" applyFill="1" applyBorder="1" applyAlignment="1">
      <alignment horizontal="center" vertical="justify" wrapText="1"/>
    </xf>
    <xf numFmtId="0" fontId="19" fillId="0" borderId="10" xfId="0" applyFont="1" applyFill="1" applyBorder="1" applyAlignment="1">
      <alignment horizontal="center" vertical="justify" wrapText="1"/>
    </xf>
    <xf numFmtId="0" fontId="19" fillId="0" borderId="5" xfId="0" applyFont="1" applyFill="1" applyBorder="1" applyAlignment="1">
      <alignment horizontal="center" textRotation="90" wrapText="1"/>
    </xf>
    <xf numFmtId="0" fontId="19" fillId="0" borderId="9" xfId="0" applyFont="1" applyFill="1" applyBorder="1" applyAlignment="1">
      <alignment horizontal="center" textRotation="90" wrapText="1"/>
    </xf>
    <xf numFmtId="0" fontId="19" fillId="0" borderId="10" xfId="0" applyFont="1" applyFill="1" applyBorder="1" applyAlignment="1">
      <alignment horizontal="center" textRotation="90" wrapText="1"/>
    </xf>
    <xf numFmtId="0" fontId="19" fillId="0" borderId="5" xfId="0" applyFont="1" applyFill="1" applyBorder="1" applyAlignment="1">
      <alignment horizontal="center" vertical="justify" textRotation="90" wrapText="1"/>
    </xf>
    <xf numFmtId="0" fontId="19" fillId="0" borderId="9" xfId="0" applyFont="1" applyFill="1" applyBorder="1" applyAlignment="1">
      <alignment horizontal="center" vertical="justify" textRotation="90" wrapText="1"/>
    </xf>
    <xf numFmtId="0" fontId="19" fillId="0" borderId="10" xfId="0" applyFont="1" applyFill="1" applyBorder="1" applyAlignment="1">
      <alignment horizontal="center" vertical="justify" textRotation="90" wrapText="1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Medium9"/>
  <colors>
    <mruColors>
      <color rgb="FFCC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3;&#1091;&#1088;&#1086;&#1074;&#1080;&#1095;%20&#1053;&#1072;&#1090;&#1072;&#1083;&#1100;&#1103;\&#1043;&#1088;&#1072;&#1092;&#1080;&#1082;%20&#1085;&#1072;&#1075;&#1088;&#1091;&#1079;&#1086;&#1082;\&#1052;&#1056;&#1057;&#1050;%20&#1043;&#1053;_2018\&#1047;&#1072;&#1084;&#1077;&#1088;&#1086;&#1095;&#1085;&#1099;&#1081;%20&#1076;&#1077;&#1085;&#1100;%2020.06.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водная по суб и аренд"/>
      <sheetName val="Нагрузка на вводах"/>
      <sheetName val="Нагрузка на вводах подстанций"/>
      <sheetName val="ВЕДОМОСТЬ АСКУЭ"/>
      <sheetName val="Таблица замеров"/>
      <sheetName val="График отключений 2.."/>
      <sheetName val="Гр. врем. откл. потребителя 1"/>
      <sheetName val="График отключение 1.."/>
      <sheetName val="График ограничения режима 2 и 3"/>
      <sheetName val="Лист1"/>
      <sheetName val="Лист2"/>
    </sheetNames>
    <sheetDataSet>
      <sheetData sheetId="0" refreshError="1"/>
      <sheetData sheetId="1" refreshError="1">
        <row r="11">
          <cell r="G11">
            <v>1.2806595248298924</v>
          </cell>
        </row>
        <row r="12">
          <cell r="G12">
            <v>1.1668844995615066</v>
          </cell>
        </row>
        <row r="13">
          <cell r="G13">
            <v>1.0829564856203797</v>
          </cell>
        </row>
        <row r="14">
          <cell r="G14">
            <v>1.0611280743511908</v>
          </cell>
        </row>
        <row r="15">
          <cell r="G15">
            <v>1.0763634144615226</v>
          </cell>
        </row>
        <row r="16">
          <cell r="G16">
            <v>1.2123232332239005</v>
          </cell>
        </row>
        <row r="17">
          <cell r="G17">
            <v>1.441566099328486</v>
          </cell>
        </row>
        <row r="18">
          <cell r="G18">
            <v>1.5320871844284703</v>
          </cell>
        </row>
        <row r="19">
          <cell r="G19">
            <v>1.6735709276752955</v>
          </cell>
        </row>
        <row r="20">
          <cell r="G20">
            <v>1.7687249816977195</v>
          </cell>
        </row>
        <row r="21">
          <cell r="G21">
            <v>1.7344231925604228</v>
          </cell>
        </row>
        <row r="22">
          <cell r="G22">
            <v>1.7496585326707546</v>
          </cell>
        </row>
        <row r="23">
          <cell r="G23">
            <v>1.7101892012738127</v>
          </cell>
        </row>
        <row r="24">
          <cell r="G24">
            <v>1.6744618832373033</v>
          </cell>
        </row>
        <row r="25">
          <cell r="G25">
            <v>1.6417638141116202</v>
          </cell>
        </row>
        <row r="26">
          <cell r="G26">
            <v>1.6427438652298285</v>
          </cell>
        </row>
        <row r="27">
          <cell r="G27">
            <v>1.6867570699930097</v>
          </cell>
        </row>
        <row r="28">
          <cell r="G28">
            <v>1.7340668103356196</v>
          </cell>
        </row>
        <row r="29">
          <cell r="G29">
            <v>1.7646265861124844</v>
          </cell>
        </row>
        <row r="30">
          <cell r="G30">
            <v>1.7101892012738127</v>
          </cell>
        </row>
        <row r="31">
          <cell r="G31">
            <v>1.7575880371726234</v>
          </cell>
        </row>
        <row r="32">
          <cell r="G32">
            <v>1.7753180528565766</v>
          </cell>
        </row>
        <row r="33">
          <cell r="G33">
            <v>1.6319633029295351</v>
          </cell>
        </row>
        <row r="34">
          <cell r="G34">
            <v>1.3838321789103858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tabSelected="1" view="pageBreakPreview" topLeftCell="B25" zoomScale="115" zoomScaleNormal="100" zoomScaleSheetLayoutView="115" workbookViewId="0">
      <selection activeCell="G34" sqref="G34"/>
    </sheetView>
  </sheetViews>
  <sheetFormatPr defaultColWidth="9.140625" defaultRowHeight="12.75" x14ac:dyDescent="0.2"/>
  <cols>
    <col min="1" max="1" width="9.28515625" style="14" customWidth="1"/>
    <col min="2" max="2" width="9.7109375" style="14" customWidth="1"/>
    <col min="3" max="4" width="10.140625" style="14" customWidth="1"/>
    <col min="5" max="5" width="8.28515625" style="14" customWidth="1"/>
    <col min="6" max="6" width="7.28515625" style="14" customWidth="1"/>
    <col min="7" max="7" width="10.7109375" style="14" customWidth="1"/>
    <col min="8" max="8" width="10.140625" style="2" customWidth="1"/>
    <col min="9" max="9" width="9.28515625" style="2" customWidth="1"/>
    <col min="10" max="10" width="14.5703125" style="2" customWidth="1"/>
    <col min="11" max="11" width="5.28515625" style="14" hidden="1" customWidth="1"/>
    <col min="12" max="12" width="5.85546875" style="14" hidden="1" customWidth="1"/>
    <col min="13" max="13" width="4.85546875" style="14" hidden="1" customWidth="1"/>
    <col min="14" max="14" width="7.42578125" style="14" hidden="1" customWidth="1"/>
    <col min="15" max="15" width="4.42578125" style="14" hidden="1" customWidth="1"/>
    <col min="16" max="16" width="8" style="14" hidden="1" customWidth="1"/>
    <col min="17" max="17" width="8.7109375" style="14" hidden="1" customWidth="1"/>
    <col min="18" max="18" width="5.7109375" style="14" hidden="1" customWidth="1"/>
    <col min="19" max="19" width="10.42578125" style="14" hidden="1" customWidth="1"/>
    <col min="20" max="20" width="9.140625" style="14" customWidth="1"/>
    <col min="21" max="257" width="9.140625" style="14"/>
    <col min="258" max="258" width="9.28515625" style="14" customWidth="1"/>
    <col min="259" max="259" width="11.140625" style="14" customWidth="1"/>
    <col min="260" max="261" width="10.140625" style="14" customWidth="1"/>
    <col min="262" max="262" width="9.5703125" style="14" customWidth="1"/>
    <col min="263" max="263" width="8.5703125" style="14" customWidth="1"/>
    <col min="264" max="264" width="10.7109375" style="14" customWidth="1"/>
    <col min="265" max="265" width="10.140625" style="14" customWidth="1"/>
    <col min="266" max="266" width="10.5703125" style="14" customWidth="1"/>
    <col min="267" max="267" width="12.85546875" style="14" customWidth="1"/>
    <col min="268" max="268" width="4.42578125" style="14" bestFit="1" customWidth="1"/>
    <col min="269" max="269" width="9.5703125" style="14" customWidth="1"/>
    <col min="270" max="270" width="8.5703125" style="14" bestFit="1" customWidth="1"/>
    <col min="271" max="271" width="5" style="14" bestFit="1" customWidth="1"/>
    <col min="272" max="272" width="8" style="14" bestFit="1" customWidth="1"/>
    <col min="273" max="273" width="9.28515625" style="14" bestFit="1" customWidth="1"/>
    <col min="274" max="513" width="9.140625" style="14"/>
    <col min="514" max="514" width="9.28515625" style="14" customWidth="1"/>
    <col min="515" max="515" width="11.140625" style="14" customWidth="1"/>
    <col min="516" max="517" width="10.140625" style="14" customWidth="1"/>
    <col min="518" max="518" width="9.5703125" style="14" customWidth="1"/>
    <col min="519" max="519" width="8.5703125" style="14" customWidth="1"/>
    <col min="520" max="520" width="10.7109375" style="14" customWidth="1"/>
    <col min="521" max="521" width="10.140625" style="14" customWidth="1"/>
    <col min="522" max="522" width="10.5703125" style="14" customWidth="1"/>
    <col min="523" max="523" width="12.85546875" style="14" customWidth="1"/>
    <col min="524" max="524" width="4.42578125" style="14" bestFit="1" customWidth="1"/>
    <col min="525" max="525" width="9.5703125" style="14" customWidth="1"/>
    <col min="526" max="526" width="8.5703125" style="14" bestFit="1" customWidth="1"/>
    <col min="527" max="527" width="5" style="14" bestFit="1" customWidth="1"/>
    <col min="528" max="528" width="8" style="14" bestFit="1" customWidth="1"/>
    <col min="529" max="529" width="9.28515625" style="14" bestFit="1" customWidth="1"/>
    <col min="530" max="769" width="9.140625" style="14"/>
    <col min="770" max="770" width="9.28515625" style="14" customWidth="1"/>
    <col min="771" max="771" width="11.140625" style="14" customWidth="1"/>
    <col min="772" max="773" width="10.140625" style="14" customWidth="1"/>
    <col min="774" max="774" width="9.5703125" style="14" customWidth="1"/>
    <col min="775" max="775" width="8.5703125" style="14" customWidth="1"/>
    <col min="776" max="776" width="10.7109375" style="14" customWidth="1"/>
    <col min="777" max="777" width="10.140625" style="14" customWidth="1"/>
    <col min="778" max="778" width="10.5703125" style="14" customWidth="1"/>
    <col min="779" max="779" width="12.85546875" style="14" customWidth="1"/>
    <col min="780" max="780" width="4.42578125" style="14" bestFit="1" customWidth="1"/>
    <col min="781" max="781" width="9.5703125" style="14" customWidth="1"/>
    <col min="782" max="782" width="8.5703125" style="14" bestFit="1" customWidth="1"/>
    <col min="783" max="783" width="5" style="14" bestFit="1" customWidth="1"/>
    <col min="784" max="784" width="8" style="14" bestFit="1" customWidth="1"/>
    <col min="785" max="785" width="9.28515625" style="14" bestFit="1" customWidth="1"/>
    <col min="786" max="1025" width="9.140625" style="14"/>
    <col min="1026" max="1026" width="9.28515625" style="14" customWidth="1"/>
    <col min="1027" max="1027" width="11.140625" style="14" customWidth="1"/>
    <col min="1028" max="1029" width="10.140625" style="14" customWidth="1"/>
    <col min="1030" max="1030" width="9.5703125" style="14" customWidth="1"/>
    <col min="1031" max="1031" width="8.5703125" style="14" customWidth="1"/>
    <col min="1032" max="1032" width="10.7109375" style="14" customWidth="1"/>
    <col min="1033" max="1033" width="10.140625" style="14" customWidth="1"/>
    <col min="1034" max="1034" width="10.5703125" style="14" customWidth="1"/>
    <col min="1035" max="1035" width="12.85546875" style="14" customWidth="1"/>
    <col min="1036" max="1036" width="4.42578125" style="14" bestFit="1" customWidth="1"/>
    <col min="1037" max="1037" width="9.5703125" style="14" customWidth="1"/>
    <col min="1038" max="1038" width="8.5703125" style="14" bestFit="1" customWidth="1"/>
    <col min="1039" max="1039" width="5" style="14" bestFit="1" customWidth="1"/>
    <col min="1040" max="1040" width="8" style="14" bestFit="1" customWidth="1"/>
    <col min="1041" max="1041" width="9.28515625" style="14" bestFit="1" customWidth="1"/>
    <col min="1042" max="1281" width="9.140625" style="14"/>
    <col min="1282" max="1282" width="9.28515625" style="14" customWidth="1"/>
    <col min="1283" max="1283" width="11.140625" style="14" customWidth="1"/>
    <col min="1284" max="1285" width="10.140625" style="14" customWidth="1"/>
    <col min="1286" max="1286" width="9.5703125" style="14" customWidth="1"/>
    <col min="1287" max="1287" width="8.5703125" style="14" customWidth="1"/>
    <col min="1288" max="1288" width="10.7109375" style="14" customWidth="1"/>
    <col min="1289" max="1289" width="10.140625" style="14" customWidth="1"/>
    <col min="1290" max="1290" width="10.5703125" style="14" customWidth="1"/>
    <col min="1291" max="1291" width="12.85546875" style="14" customWidth="1"/>
    <col min="1292" max="1292" width="4.42578125" style="14" bestFit="1" customWidth="1"/>
    <col min="1293" max="1293" width="9.5703125" style="14" customWidth="1"/>
    <col min="1294" max="1294" width="8.5703125" style="14" bestFit="1" customWidth="1"/>
    <col min="1295" max="1295" width="5" style="14" bestFit="1" customWidth="1"/>
    <col min="1296" max="1296" width="8" style="14" bestFit="1" customWidth="1"/>
    <col min="1297" max="1297" width="9.28515625" style="14" bestFit="1" customWidth="1"/>
    <col min="1298" max="1537" width="9.140625" style="14"/>
    <col min="1538" max="1538" width="9.28515625" style="14" customWidth="1"/>
    <col min="1539" max="1539" width="11.140625" style="14" customWidth="1"/>
    <col min="1540" max="1541" width="10.140625" style="14" customWidth="1"/>
    <col min="1542" max="1542" width="9.5703125" style="14" customWidth="1"/>
    <col min="1543" max="1543" width="8.5703125" style="14" customWidth="1"/>
    <col min="1544" max="1544" width="10.7109375" style="14" customWidth="1"/>
    <col min="1545" max="1545" width="10.140625" style="14" customWidth="1"/>
    <col min="1546" max="1546" width="10.5703125" style="14" customWidth="1"/>
    <col min="1547" max="1547" width="12.85546875" style="14" customWidth="1"/>
    <col min="1548" max="1548" width="4.42578125" style="14" bestFit="1" customWidth="1"/>
    <col min="1549" max="1549" width="9.5703125" style="14" customWidth="1"/>
    <col min="1550" max="1550" width="8.5703125" style="14" bestFit="1" customWidth="1"/>
    <col min="1551" max="1551" width="5" style="14" bestFit="1" customWidth="1"/>
    <col min="1552" max="1552" width="8" style="14" bestFit="1" customWidth="1"/>
    <col min="1553" max="1553" width="9.28515625" style="14" bestFit="1" customWidth="1"/>
    <col min="1554" max="1793" width="9.140625" style="14"/>
    <col min="1794" max="1794" width="9.28515625" style="14" customWidth="1"/>
    <col min="1795" max="1795" width="11.140625" style="14" customWidth="1"/>
    <col min="1796" max="1797" width="10.140625" style="14" customWidth="1"/>
    <col min="1798" max="1798" width="9.5703125" style="14" customWidth="1"/>
    <col min="1799" max="1799" width="8.5703125" style="14" customWidth="1"/>
    <col min="1800" max="1800" width="10.7109375" style="14" customWidth="1"/>
    <col min="1801" max="1801" width="10.140625" style="14" customWidth="1"/>
    <col min="1802" max="1802" width="10.5703125" style="14" customWidth="1"/>
    <col min="1803" max="1803" width="12.85546875" style="14" customWidth="1"/>
    <col min="1804" max="1804" width="4.42578125" style="14" bestFit="1" customWidth="1"/>
    <col min="1805" max="1805" width="9.5703125" style="14" customWidth="1"/>
    <col min="1806" max="1806" width="8.5703125" style="14" bestFit="1" customWidth="1"/>
    <col min="1807" max="1807" width="5" style="14" bestFit="1" customWidth="1"/>
    <col min="1808" max="1808" width="8" style="14" bestFit="1" customWidth="1"/>
    <col min="1809" max="1809" width="9.28515625" style="14" bestFit="1" customWidth="1"/>
    <col min="1810" max="2049" width="9.140625" style="14"/>
    <col min="2050" max="2050" width="9.28515625" style="14" customWidth="1"/>
    <col min="2051" max="2051" width="11.140625" style="14" customWidth="1"/>
    <col min="2052" max="2053" width="10.140625" style="14" customWidth="1"/>
    <col min="2054" max="2054" width="9.5703125" style="14" customWidth="1"/>
    <col min="2055" max="2055" width="8.5703125" style="14" customWidth="1"/>
    <col min="2056" max="2056" width="10.7109375" style="14" customWidth="1"/>
    <col min="2057" max="2057" width="10.140625" style="14" customWidth="1"/>
    <col min="2058" max="2058" width="10.5703125" style="14" customWidth="1"/>
    <col min="2059" max="2059" width="12.85546875" style="14" customWidth="1"/>
    <col min="2060" max="2060" width="4.42578125" style="14" bestFit="1" customWidth="1"/>
    <col min="2061" max="2061" width="9.5703125" style="14" customWidth="1"/>
    <col min="2062" max="2062" width="8.5703125" style="14" bestFit="1" customWidth="1"/>
    <col min="2063" max="2063" width="5" style="14" bestFit="1" customWidth="1"/>
    <col min="2064" max="2064" width="8" style="14" bestFit="1" customWidth="1"/>
    <col min="2065" max="2065" width="9.28515625" style="14" bestFit="1" customWidth="1"/>
    <col min="2066" max="2305" width="9.140625" style="14"/>
    <col min="2306" max="2306" width="9.28515625" style="14" customWidth="1"/>
    <col min="2307" max="2307" width="11.140625" style="14" customWidth="1"/>
    <col min="2308" max="2309" width="10.140625" style="14" customWidth="1"/>
    <col min="2310" max="2310" width="9.5703125" style="14" customWidth="1"/>
    <col min="2311" max="2311" width="8.5703125" style="14" customWidth="1"/>
    <col min="2312" max="2312" width="10.7109375" style="14" customWidth="1"/>
    <col min="2313" max="2313" width="10.140625" style="14" customWidth="1"/>
    <col min="2314" max="2314" width="10.5703125" style="14" customWidth="1"/>
    <col min="2315" max="2315" width="12.85546875" style="14" customWidth="1"/>
    <col min="2316" max="2316" width="4.42578125" style="14" bestFit="1" customWidth="1"/>
    <col min="2317" max="2317" width="9.5703125" style="14" customWidth="1"/>
    <col min="2318" max="2318" width="8.5703125" style="14" bestFit="1" customWidth="1"/>
    <col min="2319" max="2319" width="5" style="14" bestFit="1" customWidth="1"/>
    <col min="2320" max="2320" width="8" style="14" bestFit="1" customWidth="1"/>
    <col min="2321" max="2321" width="9.28515625" style="14" bestFit="1" customWidth="1"/>
    <col min="2322" max="2561" width="9.140625" style="14"/>
    <col min="2562" max="2562" width="9.28515625" style="14" customWidth="1"/>
    <col min="2563" max="2563" width="11.140625" style="14" customWidth="1"/>
    <col min="2564" max="2565" width="10.140625" style="14" customWidth="1"/>
    <col min="2566" max="2566" width="9.5703125" style="14" customWidth="1"/>
    <col min="2567" max="2567" width="8.5703125" style="14" customWidth="1"/>
    <col min="2568" max="2568" width="10.7109375" style="14" customWidth="1"/>
    <col min="2569" max="2569" width="10.140625" style="14" customWidth="1"/>
    <col min="2570" max="2570" width="10.5703125" style="14" customWidth="1"/>
    <col min="2571" max="2571" width="12.85546875" style="14" customWidth="1"/>
    <col min="2572" max="2572" width="4.42578125" style="14" bestFit="1" customWidth="1"/>
    <col min="2573" max="2573" width="9.5703125" style="14" customWidth="1"/>
    <col min="2574" max="2574" width="8.5703125" style="14" bestFit="1" customWidth="1"/>
    <col min="2575" max="2575" width="5" style="14" bestFit="1" customWidth="1"/>
    <col min="2576" max="2576" width="8" style="14" bestFit="1" customWidth="1"/>
    <col min="2577" max="2577" width="9.28515625" style="14" bestFit="1" customWidth="1"/>
    <col min="2578" max="2817" width="9.140625" style="14"/>
    <col min="2818" max="2818" width="9.28515625" style="14" customWidth="1"/>
    <col min="2819" max="2819" width="11.140625" style="14" customWidth="1"/>
    <col min="2820" max="2821" width="10.140625" style="14" customWidth="1"/>
    <col min="2822" max="2822" width="9.5703125" style="14" customWidth="1"/>
    <col min="2823" max="2823" width="8.5703125" style="14" customWidth="1"/>
    <col min="2824" max="2824" width="10.7109375" style="14" customWidth="1"/>
    <col min="2825" max="2825" width="10.140625" style="14" customWidth="1"/>
    <col min="2826" max="2826" width="10.5703125" style="14" customWidth="1"/>
    <col min="2827" max="2827" width="12.85546875" style="14" customWidth="1"/>
    <col min="2828" max="2828" width="4.42578125" style="14" bestFit="1" customWidth="1"/>
    <col min="2829" max="2829" width="9.5703125" style="14" customWidth="1"/>
    <col min="2830" max="2830" width="8.5703125" style="14" bestFit="1" customWidth="1"/>
    <col min="2831" max="2831" width="5" style="14" bestFit="1" customWidth="1"/>
    <col min="2832" max="2832" width="8" style="14" bestFit="1" customWidth="1"/>
    <col min="2833" max="2833" width="9.28515625" style="14" bestFit="1" customWidth="1"/>
    <col min="2834" max="3073" width="9.140625" style="14"/>
    <col min="3074" max="3074" width="9.28515625" style="14" customWidth="1"/>
    <col min="3075" max="3075" width="11.140625" style="14" customWidth="1"/>
    <col min="3076" max="3077" width="10.140625" style="14" customWidth="1"/>
    <col min="3078" max="3078" width="9.5703125" style="14" customWidth="1"/>
    <col min="3079" max="3079" width="8.5703125" style="14" customWidth="1"/>
    <col min="3080" max="3080" width="10.7109375" style="14" customWidth="1"/>
    <col min="3081" max="3081" width="10.140625" style="14" customWidth="1"/>
    <col min="3082" max="3082" width="10.5703125" style="14" customWidth="1"/>
    <col min="3083" max="3083" width="12.85546875" style="14" customWidth="1"/>
    <col min="3084" max="3084" width="4.42578125" style="14" bestFit="1" customWidth="1"/>
    <col min="3085" max="3085" width="9.5703125" style="14" customWidth="1"/>
    <col min="3086" max="3086" width="8.5703125" style="14" bestFit="1" customWidth="1"/>
    <col min="3087" max="3087" width="5" style="14" bestFit="1" customWidth="1"/>
    <col min="3088" max="3088" width="8" style="14" bestFit="1" customWidth="1"/>
    <col min="3089" max="3089" width="9.28515625" style="14" bestFit="1" customWidth="1"/>
    <col min="3090" max="3329" width="9.140625" style="14"/>
    <col min="3330" max="3330" width="9.28515625" style="14" customWidth="1"/>
    <col min="3331" max="3331" width="11.140625" style="14" customWidth="1"/>
    <col min="3332" max="3333" width="10.140625" style="14" customWidth="1"/>
    <col min="3334" max="3334" width="9.5703125" style="14" customWidth="1"/>
    <col min="3335" max="3335" width="8.5703125" style="14" customWidth="1"/>
    <col min="3336" max="3336" width="10.7109375" style="14" customWidth="1"/>
    <col min="3337" max="3337" width="10.140625" style="14" customWidth="1"/>
    <col min="3338" max="3338" width="10.5703125" style="14" customWidth="1"/>
    <col min="3339" max="3339" width="12.85546875" style="14" customWidth="1"/>
    <col min="3340" max="3340" width="4.42578125" style="14" bestFit="1" customWidth="1"/>
    <col min="3341" max="3341" width="9.5703125" style="14" customWidth="1"/>
    <col min="3342" max="3342" width="8.5703125" style="14" bestFit="1" customWidth="1"/>
    <col min="3343" max="3343" width="5" style="14" bestFit="1" customWidth="1"/>
    <col min="3344" max="3344" width="8" style="14" bestFit="1" customWidth="1"/>
    <col min="3345" max="3345" width="9.28515625" style="14" bestFit="1" customWidth="1"/>
    <col min="3346" max="3585" width="9.140625" style="14"/>
    <col min="3586" max="3586" width="9.28515625" style="14" customWidth="1"/>
    <col min="3587" max="3587" width="11.140625" style="14" customWidth="1"/>
    <col min="3588" max="3589" width="10.140625" style="14" customWidth="1"/>
    <col min="3590" max="3590" width="9.5703125" style="14" customWidth="1"/>
    <col min="3591" max="3591" width="8.5703125" style="14" customWidth="1"/>
    <col min="3592" max="3592" width="10.7109375" style="14" customWidth="1"/>
    <col min="3593" max="3593" width="10.140625" style="14" customWidth="1"/>
    <col min="3594" max="3594" width="10.5703125" style="14" customWidth="1"/>
    <col min="3595" max="3595" width="12.85546875" style="14" customWidth="1"/>
    <col min="3596" max="3596" width="4.42578125" style="14" bestFit="1" customWidth="1"/>
    <col min="3597" max="3597" width="9.5703125" style="14" customWidth="1"/>
    <col min="3598" max="3598" width="8.5703125" style="14" bestFit="1" customWidth="1"/>
    <col min="3599" max="3599" width="5" style="14" bestFit="1" customWidth="1"/>
    <col min="3600" max="3600" width="8" style="14" bestFit="1" customWidth="1"/>
    <col min="3601" max="3601" width="9.28515625" style="14" bestFit="1" customWidth="1"/>
    <col min="3602" max="3841" width="9.140625" style="14"/>
    <col min="3842" max="3842" width="9.28515625" style="14" customWidth="1"/>
    <col min="3843" max="3843" width="11.140625" style="14" customWidth="1"/>
    <col min="3844" max="3845" width="10.140625" style="14" customWidth="1"/>
    <col min="3846" max="3846" width="9.5703125" style="14" customWidth="1"/>
    <col min="3847" max="3847" width="8.5703125" style="14" customWidth="1"/>
    <col min="3848" max="3848" width="10.7109375" style="14" customWidth="1"/>
    <col min="3849" max="3849" width="10.140625" style="14" customWidth="1"/>
    <col min="3850" max="3850" width="10.5703125" style="14" customWidth="1"/>
    <col min="3851" max="3851" width="12.85546875" style="14" customWidth="1"/>
    <col min="3852" max="3852" width="4.42578125" style="14" bestFit="1" customWidth="1"/>
    <col min="3853" max="3853" width="9.5703125" style="14" customWidth="1"/>
    <col min="3854" max="3854" width="8.5703125" style="14" bestFit="1" customWidth="1"/>
    <col min="3855" max="3855" width="5" style="14" bestFit="1" customWidth="1"/>
    <col min="3856" max="3856" width="8" style="14" bestFit="1" customWidth="1"/>
    <col min="3857" max="3857" width="9.28515625" style="14" bestFit="1" customWidth="1"/>
    <col min="3858" max="4097" width="9.140625" style="14"/>
    <col min="4098" max="4098" width="9.28515625" style="14" customWidth="1"/>
    <col min="4099" max="4099" width="11.140625" style="14" customWidth="1"/>
    <col min="4100" max="4101" width="10.140625" style="14" customWidth="1"/>
    <col min="4102" max="4102" width="9.5703125" style="14" customWidth="1"/>
    <col min="4103" max="4103" width="8.5703125" style="14" customWidth="1"/>
    <col min="4104" max="4104" width="10.7109375" style="14" customWidth="1"/>
    <col min="4105" max="4105" width="10.140625" style="14" customWidth="1"/>
    <col min="4106" max="4106" width="10.5703125" style="14" customWidth="1"/>
    <col min="4107" max="4107" width="12.85546875" style="14" customWidth="1"/>
    <col min="4108" max="4108" width="4.42578125" style="14" bestFit="1" customWidth="1"/>
    <col min="4109" max="4109" width="9.5703125" style="14" customWidth="1"/>
    <col min="4110" max="4110" width="8.5703125" style="14" bestFit="1" customWidth="1"/>
    <col min="4111" max="4111" width="5" style="14" bestFit="1" customWidth="1"/>
    <col min="4112" max="4112" width="8" style="14" bestFit="1" customWidth="1"/>
    <col min="4113" max="4113" width="9.28515625" style="14" bestFit="1" customWidth="1"/>
    <col min="4114" max="4353" width="9.140625" style="14"/>
    <col min="4354" max="4354" width="9.28515625" style="14" customWidth="1"/>
    <col min="4355" max="4355" width="11.140625" style="14" customWidth="1"/>
    <col min="4356" max="4357" width="10.140625" style="14" customWidth="1"/>
    <col min="4358" max="4358" width="9.5703125" style="14" customWidth="1"/>
    <col min="4359" max="4359" width="8.5703125" style="14" customWidth="1"/>
    <col min="4360" max="4360" width="10.7109375" style="14" customWidth="1"/>
    <col min="4361" max="4361" width="10.140625" style="14" customWidth="1"/>
    <col min="4362" max="4362" width="10.5703125" style="14" customWidth="1"/>
    <col min="4363" max="4363" width="12.85546875" style="14" customWidth="1"/>
    <col min="4364" max="4364" width="4.42578125" style="14" bestFit="1" customWidth="1"/>
    <col min="4365" max="4365" width="9.5703125" style="14" customWidth="1"/>
    <col min="4366" max="4366" width="8.5703125" style="14" bestFit="1" customWidth="1"/>
    <col min="4367" max="4367" width="5" style="14" bestFit="1" customWidth="1"/>
    <col min="4368" max="4368" width="8" style="14" bestFit="1" customWidth="1"/>
    <col min="4369" max="4369" width="9.28515625" style="14" bestFit="1" customWidth="1"/>
    <col min="4370" max="4609" width="9.140625" style="14"/>
    <col min="4610" max="4610" width="9.28515625" style="14" customWidth="1"/>
    <col min="4611" max="4611" width="11.140625" style="14" customWidth="1"/>
    <col min="4612" max="4613" width="10.140625" style="14" customWidth="1"/>
    <col min="4614" max="4614" width="9.5703125" style="14" customWidth="1"/>
    <col min="4615" max="4615" width="8.5703125" style="14" customWidth="1"/>
    <col min="4616" max="4616" width="10.7109375" style="14" customWidth="1"/>
    <col min="4617" max="4617" width="10.140625" style="14" customWidth="1"/>
    <col min="4618" max="4618" width="10.5703125" style="14" customWidth="1"/>
    <col min="4619" max="4619" width="12.85546875" style="14" customWidth="1"/>
    <col min="4620" max="4620" width="4.42578125" style="14" bestFit="1" customWidth="1"/>
    <col min="4621" max="4621" width="9.5703125" style="14" customWidth="1"/>
    <col min="4622" max="4622" width="8.5703125" style="14" bestFit="1" customWidth="1"/>
    <col min="4623" max="4623" width="5" style="14" bestFit="1" customWidth="1"/>
    <col min="4624" max="4624" width="8" style="14" bestFit="1" customWidth="1"/>
    <col min="4625" max="4625" width="9.28515625" style="14" bestFit="1" customWidth="1"/>
    <col min="4626" max="4865" width="9.140625" style="14"/>
    <col min="4866" max="4866" width="9.28515625" style="14" customWidth="1"/>
    <col min="4867" max="4867" width="11.140625" style="14" customWidth="1"/>
    <col min="4868" max="4869" width="10.140625" style="14" customWidth="1"/>
    <col min="4870" max="4870" width="9.5703125" style="14" customWidth="1"/>
    <col min="4871" max="4871" width="8.5703125" style="14" customWidth="1"/>
    <col min="4872" max="4872" width="10.7109375" style="14" customWidth="1"/>
    <col min="4873" max="4873" width="10.140625" style="14" customWidth="1"/>
    <col min="4874" max="4874" width="10.5703125" style="14" customWidth="1"/>
    <col min="4875" max="4875" width="12.85546875" style="14" customWidth="1"/>
    <col min="4876" max="4876" width="4.42578125" style="14" bestFit="1" customWidth="1"/>
    <col min="4877" max="4877" width="9.5703125" style="14" customWidth="1"/>
    <col min="4878" max="4878" width="8.5703125" style="14" bestFit="1" customWidth="1"/>
    <col min="4879" max="4879" width="5" style="14" bestFit="1" customWidth="1"/>
    <col min="4880" max="4880" width="8" style="14" bestFit="1" customWidth="1"/>
    <col min="4881" max="4881" width="9.28515625" style="14" bestFit="1" customWidth="1"/>
    <col min="4882" max="5121" width="9.140625" style="14"/>
    <col min="5122" max="5122" width="9.28515625" style="14" customWidth="1"/>
    <col min="5123" max="5123" width="11.140625" style="14" customWidth="1"/>
    <col min="5124" max="5125" width="10.140625" style="14" customWidth="1"/>
    <col min="5126" max="5126" width="9.5703125" style="14" customWidth="1"/>
    <col min="5127" max="5127" width="8.5703125" style="14" customWidth="1"/>
    <col min="5128" max="5128" width="10.7109375" style="14" customWidth="1"/>
    <col min="5129" max="5129" width="10.140625" style="14" customWidth="1"/>
    <col min="5130" max="5130" width="10.5703125" style="14" customWidth="1"/>
    <col min="5131" max="5131" width="12.85546875" style="14" customWidth="1"/>
    <col min="5132" max="5132" width="4.42578125" style="14" bestFit="1" customWidth="1"/>
    <col min="5133" max="5133" width="9.5703125" style="14" customWidth="1"/>
    <col min="5134" max="5134" width="8.5703125" style="14" bestFit="1" customWidth="1"/>
    <col min="5135" max="5135" width="5" style="14" bestFit="1" customWidth="1"/>
    <col min="5136" max="5136" width="8" style="14" bestFit="1" customWidth="1"/>
    <col min="5137" max="5137" width="9.28515625" style="14" bestFit="1" customWidth="1"/>
    <col min="5138" max="5377" width="9.140625" style="14"/>
    <col min="5378" max="5378" width="9.28515625" style="14" customWidth="1"/>
    <col min="5379" max="5379" width="11.140625" style="14" customWidth="1"/>
    <col min="5380" max="5381" width="10.140625" style="14" customWidth="1"/>
    <col min="5382" max="5382" width="9.5703125" style="14" customWidth="1"/>
    <col min="5383" max="5383" width="8.5703125" style="14" customWidth="1"/>
    <col min="5384" max="5384" width="10.7109375" style="14" customWidth="1"/>
    <col min="5385" max="5385" width="10.140625" style="14" customWidth="1"/>
    <col min="5386" max="5386" width="10.5703125" style="14" customWidth="1"/>
    <col min="5387" max="5387" width="12.85546875" style="14" customWidth="1"/>
    <col min="5388" max="5388" width="4.42578125" style="14" bestFit="1" customWidth="1"/>
    <col min="5389" max="5389" width="9.5703125" style="14" customWidth="1"/>
    <col min="5390" max="5390" width="8.5703125" style="14" bestFit="1" customWidth="1"/>
    <col min="5391" max="5391" width="5" style="14" bestFit="1" customWidth="1"/>
    <col min="5392" max="5392" width="8" style="14" bestFit="1" customWidth="1"/>
    <col min="5393" max="5393" width="9.28515625" style="14" bestFit="1" customWidth="1"/>
    <col min="5394" max="5633" width="9.140625" style="14"/>
    <col min="5634" max="5634" width="9.28515625" style="14" customWidth="1"/>
    <col min="5635" max="5635" width="11.140625" style="14" customWidth="1"/>
    <col min="5636" max="5637" width="10.140625" style="14" customWidth="1"/>
    <col min="5638" max="5638" width="9.5703125" style="14" customWidth="1"/>
    <col min="5639" max="5639" width="8.5703125" style="14" customWidth="1"/>
    <col min="5640" max="5640" width="10.7109375" style="14" customWidth="1"/>
    <col min="5641" max="5641" width="10.140625" style="14" customWidth="1"/>
    <col min="5642" max="5642" width="10.5703125" style="14" customWidth="1"/>
    <col min="5643" max="5643" width="12.85546875" style="14" customWidth="1"/>
    <col min="5644" max="5644" width="4.42578125" style="14" bestFit="1" customWidth="1"/>
    <col min="5645" max="5645" width="9.5703125" style="14" customWidth="1"/>
    <col min="5646" max="5646" width="8.5703125" style="14" bestFit="1" customWidth="1"/>
    <col min="5647" max="5647" width="5" style="14" bestFit="1" customWidth="1"/>
    <col min="5648" max="5648" width="8" style="14" bestFit="1" customWidth="1"/>
    <col min="5649" max="5649" width="9.28515625" style="14" bestFit="1" customWidth="1"/>
    <col min="5650" max="5889" width="9.140625" style="14"/>
    <col min="5890" max="5890" width="9.28515625" style="14" customWidth="1"/>
    <col min="5891" max="5891" width="11.140625" style="14" customWidth="1"/>
    <col min="5892" max="5893" width="10.140625" style="14" customWidth="1"/>
    <col min="5894" max="5894" width="9.5703125" style="14" customWidth="1"/>
    <col min="5895" max="5895" width="8.5703125" style="14" customWidth="1"/>
    <col min="5896" max="5896" width="10.7109375" style="14" customWidth="1"/>
    <col min="5897" max="5897" width="10.140625" style="14" customWidth="1"/>
    <col min="5898" max="5898" width="10.5703125" style="14" customWidth="1"/>
    <col min="5899" max="5899" width="12.85546875" style="14" customWidth="1"/>
    <col min="5900" max="5900" width="4.42578125" style="14" bestFit="1" customWidth="1"/>
    <col min="5901" max="5901" width="9.5703125" style="14" customWidth="1"/>
    <col min="5902" max="5902" width="8.5703125" style="14" bestFit="1" customWidth="1"/>
    <col min="5903" max="5903" width="5" style="14" bestFit="1" customWidth="1"/>
    <col min="5904" max="5904" width="8" style="14" bestFit="1" customWidth="1"/>
    <col min="5905" max="5905" width="9.28515625" style="14" bestFit="1" customWidth="1"/>
    <col min="5906" max="6145" width="9.140625" style="14"/>
    <col min="6146" max="6146" width="9.28515625" style="14" customWidth="1"/>
    <col min="6147" max="6147" width="11.140625" style="14" customWidth="1"/>
    <col min="6148" max="6149" width="10.140625" style="14" customWidth="1"/>
    <col min="6150" max="6150" width="9.5703125" style="14" customWidth="1"/>
    <col min="6151" max="6151" width="8.5703125" style="14" customWidth="1"/>
    <col min="6152" max="6152" width="10.7109375" style="14" customWidth="1"/>
    <col min="6153" max="6153" width="10.140625" style="14" customWidth="1"/>
    <col min="6154" max="6154" width="10.5703125" style="14" customWidth="1"/>
    <col min="6155" max="6155" width="12.85546875" style="14" customWidth="1"/>
    <col min="6156" max="6156" width="4.42578125" style="14" bestFit="1" customWidth="1"/>
    <col min="6157" max="6157" width="9.5703125" style="14" customWidth="1"/>
    <col min="6158" max="6158" width="8.5703125" style="14" bestFit="1" customWidth="1"/>
    <col min="6159" max="6159" width="5" style="14" bestFit="1" customWidth="1"/>
    <col min="6160" max="6160" width="8" style="14" bestFit="1" customWidth="1"/>
    <col min="6161" max="6161" width="9.28515625" style="14" bestFit="1" customWidth="1"/>
    <col min="6162" max="6401" width="9.140625" style="14"/>
    <col min="6402" max="6402" width="9.28515625" style="14" customWidth="1"/>
    <col min="6403" max="6403" width="11.140625" style="14" customWidth="1"/>
    <col min="6404" max="6405" width="10.140625" style="14" customWidth="1"/>
    <col min="6406" max="6406" width="9.5703125" style="14" customWidth="1"/>
    <col min="6407" max="6407" width="8.5703125" style="14" customWidth="1"/>
    <col min="6408" max="6408" width="10.7109375" style="14" customWidth="1"/>
    <col min="6409" max="6409" width="10.140625" style="14" customWidth="1"/>
    <col min="6410" max="6410" width="10.5703125" style="14" customWidth="1"/>
    <col min="6411" max="6411" width="12.85546875" style="14" customWidth="1"/>
    <col min="6412" max="6412" width="4.42578125" style="14" bestFit="1" customWidth="1"/>
    <col min="6413" max="6413" width="9.5703125" style="14" customWidth="1"/>
    <col min="6414" max="6414" width="8.5703125" style="14" bestFit="1" customWidth="1"/>
    <col min="6415" max="6415" width="5" style="14" bestFit="1" customWidth="1"/>
    <col min="6416" max="6416" width="8" style="14" bestFit="1" customWidth="1"/>
    <col min="6417" max="6417" width="9.28515625" style="14" bestFit="1" customWidth="1"/>
    <col min="6418" max="6657" width="9.140625" style="14"/>
    <col min="6658" max="6658" width="9.28515625" style="14" customWidth="1"/>
    <col min="6659" max="6659" width="11.140625" style="14" customWidth="1"/>
    <col min="6660" max="6661" width="10.140625" style="14" customWidth="1"/>
    <col min="6662" max="6662" width="9.5703125" style="14" customWidth="1"/>
    <col min="6663" max="6663" width="8.5703125" style="14" customWidth="1"/>
    <col min="6664" max="6664" width="10.7109375" style="14" customWidth="1"/>
    <col min="6665" max="6665" width="10.140625" style="14" customWidth="1"/>
    <col min="6666" max="6666" width="10.5703125" style="14" customWidth="1"/>
    <col min="6667" max="6667" width="12.85546875" style="14" customWidth="1"/>
    <col min="6668" max="6668" width="4.42578125" style="14" bestFit="1" customWidth="1"/>
    <col min="6669" max="6669" width="9.5703125" style="14" customWidth="1"/>
    <col min="6670" max="6670" width="8.5703125" style="14" bestFit="1" customWidth="1"/>
    <col min="6671" max="6671" width="5" style="14" bestFit="1" customWidth="1"/>
    <col min="6672" max="6672" width="8" style="14" bestFit="1" customWidth="1"/>
    <col min="6673" max="6673" width="9.28515625" style="14" bestFit="1" customWidth="1"/>
    <col min="6674" max="6913" width="9.140625" style="14"/>
    <col min="6914" max="6914" width="9.28515625" style="14" customWidth="1"/>
    <col min="6915" max="6915" width="11.140625" style="14" customWidth="1"/>
    <col min="6916" max="6917" width="10.140625" style="14" customWidth="1"/>
    <col min="6918" max="6918" width="9.5703125" style="14" customWidth="1"/>
    <col min="6919" max="6919" width="8.5703125" style="14" customWidth="1"/>
    <col min="6920" max="6920" width="10.7109375" style="14" customWidth="1"/>
    <col min="6921" max="6921" width="10.140625" style="14" customWidth="1"/>
    <col min="6922" max="6922" width="10.5703125" style="14" customWidth="1"/>
    <col min="6923" max="6923" width="12.85546875" style="14" customWidth="1"/>
    <col min="6924" max="6924" width="4.42578125" style="14" bestFit="1" customWidth="1"/>
    <col min="6925" max="6925" width="9.5703125" style="14" customWidth="1"/>
    <col min="6926" max="6926" width="8.5703125" style="14" bestFit="1" customWidth="1"/>
    <col min="6927" max="6927" width="5" style="14" bestFit="1" customWidth="1"/>
    <col min="6928" max="6928" width="8" style="14" bestFit="1" customWidth="1"/>
    <col min="6929" max="6929" width="9.28515625" style="14" bestFit="1" customWidth="1"/>
    <col min="6930" max="7169" width="9.140625" style="14"/>
    <col min="7170" max="7170" width="9.28515625" style="14" customWidth="1"/>
    <col min="7171" max="7171" width="11.140625" style="14" customWidth="1"/>
    <col min="7172" max="7173" width="10.140625" style="14" customWidth="1"/>
    <col min="7174" max="7174" width="9.5703125" style="14" customWidth="1"/>
    <col min="7175" max="7175" width="8.5703125" style="14" customWidth="1"/>
    <col min="7176" max="7176" width="10.7109375" style="14" customWidth="1"/>
    <col min="7177" max="7177" width="10.140625" style="14" customWidth="1"/>
    <col min="7178" max="7178" width="10.5703125" style="14" customWidth="1"/>
    <col min="7179" max="7179" width="12.85546875" style="14" customWidth="1"/>
    <col min="7180" max="7180" width="4.42578125" style="14" bestFit="1" customWidth="1"/>
    <col min="7181" max="7181" width="9.5703125" style="14" customWidth="1"/>
    <col min="7182" max="7182" width="8.5703125" style="14" bestFit="1" customWidth="1"/>
    <col min="7183" max="7183" width="5" style="14" bestFit="1" customWidth="1"/>
    <col min="7184" max="7184" width="8" style="14" bestFit="1" customWidth="1"/>
    <col min="7185" max="7185" width="9.28515625" style="14" bestFit="1" customWidth="1"/>
    <col min="7186" max="7425" width="9.140625" style="14"/>
    <col min="7426" max="7426" width="9.28515625" style="14" customWidth="1"/>
    <col min="7427" max="7427" width="11.140625" style="14" customWidth="1"/>
    <col min="7428" max="7429" width="10.140625" style="14" customWidth="1"/>
    <col min="7430" max="7430" width="9.5703125" style="14" customWidth="1"/>
    <col min="7431" max="7431" width="8.5703125" style="14" customWidth="1"/>
    <col min="7432" max="7432" width="10.7109375" style="14" customWidth="1"/>
    <col min="7433" max="7433" width="10.140625" style="14" customWidth="1"/>
    <col min="7434" max="7434" width="10.5703125" style="14" customWidth="1"/>
    <col min="7435" max="7435" width="12.85546875" style="14" customWidth="1"/>
    <col min="7436" max="7436" width="4.42578125" style="14" bestFit="1" customWidth="1"/>
    <col min="7437" max="7437" width="9.5703125" style="14" customWidth="1"/>
    <col min="7438" max="7438" width="8.5703125" style="14" bestFit="1" customWidth="1"/>
    <col min="7439" max="7439" width="5" style="14" bestFit="1" customWidth="1"/>
    <col min="7440" max="7440" width="8" style="14" bestFit="1" customWidth="1"/>
    <col min="7441" max="7441" width="9.28515625" style="14" bestFit="1" customWidth="1"/>
    <col min="7442" max="7681" width="9.140625" style="14"/>
    <col min="7682" max="7682" width="9.28515625" style="14" customWidth="1"/>
    <col min="7683" max="7683" width="11.140625" style="14" customWidth="1"/>
    <col min="7684" max="7685" width="10.140625" style="14" customWidth="1"/>
    <col min="7686" max="7686" width="9.5703125" style="14" customWidth="1"/>
    <col min="7687" max="7687" width="8.5703125" style="14" customWidth="1"/>
    <col min="7688" max="7688" width="10.7109375" style="14" customWidth="1"/>
    <col min="7689" max="7689" width="10.140625" style="14" customWidth="1"/>
    <col min="7690" max="7690" width="10.5703125" style="14" customWidth="1"/>
    <col min="7691" max="7691" width="12.85546875" style="14" customWidth="1"/>
    <col min="7692" max="7692" width="4.42578125" style="14" bestFit="1" customWidth="1"/>
    <col min="7693" max="7693" width="9.5703125" style="14" customWidth="1"/>
    <col min="7694" max="7694" width="8.5703125" style="14" bestFit="1" customWidth="1"/>
    <col min="7695" max="7695" width="5" style="14" bestFit="1" customWidth="1"/>
    <col min="7696" max="7696" width="8" style="14" bestFit="1" customWidth="1"/>
    <col min="7697" max="7697" width="9.28515625" style="14" bestFit="1" customWidth="1"/>
    <col min="7698" max="7937" width="9.140625" style="14"/>
    <col min="7938" max="7938" width="9.28515625" style="14" customWidth="1"/>
    <col min="7939" max="7939" width="11.140625" style="14" customWidth="1"/>
    <col min="7940" max="7941" width="10.140625" style="14" customWidth="1"/>
    <col min="7942" max="7942" width="9.5703125" style="14" customWidth="1"/>
    <col min="7943" max="7943" width="8.5703125" style="14" customWidth="1"/>
    <col min="7944" max="7944" width="10.7109375" style="14" customWidth="1"/>
    <col min="7945" max="7945" width="10.140625" style="14" customWidth="1"/>
    <col min="7946" max="7946" width="10.5703125" style="14" customWidth="1"/>
    <col min="7947" max="7947" width="12.85546875" style="14" customWidth="1"/>
    <col min="7948" max="7948" width="4.42578125" style="14" bestFit="1" customWidth="1"/>
    <col min="7949" max="7949" width="9.5703125" style="14" customWidth="1"/>
    <col min="7950" max="7950" width="8.5703125" style="14" bestFit="1" customWidth="1"/>
    <col min="7951" max="7951" width="5" style="14" bestFit="1" customWidth="1"/>
    <col min="7952" max="7952" width="8" style="14" bestFit="1" customWidth="1"/>
    <col min="7953" max="7953" width="9.28515625" style="14" bestFit="1" customWidth="1"/>
    <col min="7954" max="8193" width="9.140625" style="14"/>
    <col min="8194" max="8194" width="9.28515625" style="14" customWidth="1"/>
    <col min="8195" max="8195" width="11.140625" style="14" customWidth="1"/>
    <col min="8196" max="8197" width="10.140625" style="14" customWidth="1"/>
    <col min="8198" max="8198" width="9.5703125" style="14" customWidth="1"/>
    <col min="8199" max="8199" width="8.5703125" style="14" customWidth="1"/>
    <col min="8200" max="8200" width="10.7109375" style="14" customWidth="1"/>
    <col min="8201" max="8201" width="10.140625" style="14" customWidth="1"/>
    <col min="8202" max="8202" width="10.5703125" style="14" customWidth="1"/>
    <col min="8203" max="8203" width="12.85546875" style="14" customWidth="1"/>
    <col min="8204" max="8204" width="4.42578125" style="14" bestFit="1" customWidth="1"/>
    <col min="8205" max="8205" width="9.5703125" style="14" customWidth="1"/>
    <col min="8206" max="8206" width="8.5703125" style="14" bestFit="1" customWidth="1"/>
    <col min="8207" max="8207" width="5" style="14" bestFit="1" customWidth="1"/>
    <col min="8208" max="8208" width="8" style="14" bestFit="1" customWidth="1"/>
    <col min="8209" max="8209" width="9.28515625" style="14" bestFit="1" customWidth="1"/>
    <col min="8210" max="8449" width="9.140625" style="14"/>
    <col min="8450" max="8450" width="9.28515625" style="14" customWidth="1"/>
    <col min="8451" max="8451" width="11.140625" style="14" customWidth="1"/>
    <col min="8452" max="8453" width="10.140625" style="14" customWidth="1"/>
    <col min="8454" max="8454" width="9.5703125" style="14" customWidth="1"/>
    <col min="8455" max="8455" width="8.5703125" style="14" customWidth="1"/>
    <col min="8456" max="8456" width="10.7109375" style="14" customWidth="1"/>
    <col min="8457" max="8457" width="10.140625" style="14" customWidth="1"/>
    <col min="8458" max="8458" width="10.5703125" style="14" customWidth="1"/>
    <col min="8459" max="8459" width="12.85546875" style="14" customWidth="1"/>
    <col min="8460" max="8460" width="4.42578125" style="14" bestFit="1" customWidth="1"/>
    <col min="8461" max="8461" width="9.5703125" style="14" customWidth="1"/>
    <col min="8462" max="8462" width="8.5703125" style="14" bestFit="1" customWidth="1"/>
    <col min="8463" max="8463" width="5" style="14" bestFit="1" customWidth="1"/>
    <col min="8464" max="8464" width="8" style="14" bestFit="1" customWidth="1"/>
    <col min="8465" max="8465" width="9.28515625" style="14" bestFit="1" customWidth="1"/>
    <col min="8466" max="8705" width="9.140625" style="14"/>
    <col min="8706" max="8706" width="9.28515625" style="14" customWidth="1"/>
    <col min="8707" max="8707" width="11.140625" style="14" customWidth="1"/>
    <col min="8708" max="8709" width="10.140625" style="14" customWidth="1"/>
    <col min="8710" max="8710" width="9.5703125" style="14" customWidth="1"/>
    <col min="8711" max="8711" width="8.5703125" style="14" customWidth="1"/>
    <col min="8712" max="8712" width="10.7109375" style="14" customWidth="1"/>
    <col min="8713" max="8713" width="10.140625" style="14" customWidth="1"/>
    <col min="8714" max="8714" width="10.5703125" style="14" customWidth="1"/>
    <col min="8715" max="8715" width="12.85546875" style="14" customWidth="1"/>
    <col min="8716" max="8716" width="4.42578125" style="14" bestFit="1" customWidth="1"/>
    <col min="8717" max="8717" width="9.5703125" style="14" customWidth="1"/>
    <col min="8718" max="8718" width="8.5703125" style="14" bestFit="1" customWidth="1"/>
    <col min="8719" max="8719" width="5" style="14" bestFit="1" customWidth="1"/>
    <col min="8720" max="8720" width="8" style="14" bestFit="1" customWidth="1"/>
    <col min="8721" max="8721" width="9.28515625" style="14" bestFit="1" customWidth="1"/>
    <col min="8722" max="8961" width="9.140625" style="14"/>
    <col min="8962" max="8962" width="9.28515625" style="14" customWidth="1"/>
    <col min="8963" max="8963" width="11.140625" style="14" customWidth="1"/>
    <col min="8964" max="8965" width="10.140625" style="14" customWidth="1"/>
    <col min="8966" max="8966" width="9.5703125" style="14" customWidth="1"/>
    <col min="8967" max="8967" width="8.5703125" style="14" customWidth="1"/>
    <col min="8968" max="8968" width="10.7109375" style="14" customWidth="1"/>
    <col min="8969" max="8969" width="10.140625" style="14" customWidth="1"/>
    <col min="8970" max="8970" width="10.5703125" style="14" customWidth="1"/>
    <col min="8971" max="8971" width="12.85546875" style="14" customWidth="1"/>
    <col min="8972" max="8972" width="4.42578125" style="14" bestFit="1" customWidth="1"/>
    <col min="8973" max="8973" width="9.5703125" style="14" customWidth="1"/>
    <col min="8974" max="8974" width="8.5703125" style="14" bestFit="1" customWidth="1"/>
    <col min="8975" max="8975" width="5" style="14" bestFit="1" customWidth="1"/>
    <col min="8976" max="8976" width="8" style="14" bestFit="1" customWidth="1"/>
    <col min="8977" max="8977" width="9.28515625" style="14" bestFit="1" customWidth="1"/>
    <col min="8978" max="9217" width="9.140625" style="14"/>
    <col min="9218" max="9218" width="9.28515625" style="14" customWidth="1"/>
    <col min="9219" max="9219" width="11.140625" style="14" customWidth="1"/>
    <col min="9220" max="9221" width="10.140625" style="14" customWidth="1"/>
    <col min="9222" max="9222" width="9.5703125" style="14" customWidth="1"/>
    <col min="9223" max="9223" width="8.5703125" style="14" customWidth="1"/>
    <col min="9224" max="9224" width="10.7109375" style="14" customWidth="1"/>
    <col min="9225" max="9225" width="10.140625" style="14" customWidth="1"/>
    <col min="9226" max="9226" width="10.5703125" style="14" customWidth="1"/>
    <col min="9227" max="9227" width="12.85546875" style="14" customWidth="1"/>
    <col min="9228" max="9228" width="4.42578125" style="14" bestFit="1" customWidth="1"/>
    <col min="9229" max="9229" width="9.5703125" style="14" customWidth="1"/>
    <col min="9230" max="9230" width="8.5703125" style="14" bestFit="1" customWidth="1"/>
    <col min="9231" max="9231" width="5" style="14" bestFit="1" customWidth="1"/>
    <col min="9232" max="9232" width="8" style="14" bestFit="1" customWidth="1"/>
    <col min="9233" max="9233" width="9.28515625" style="14" bestFit="1" customWidth="1"/>
    <col min="9234" max="9473" width="9.140625" style="14"/>
    <col min="9474" max="9474" width="9.28515625" style="14" customWidth="1"/>
    <col min="9475" max="9475" width="11.140625" style="14" customWidth="1"/>
    <col min="9476" max="9477" width="10.140625" style="14" customWidth="1"/>
    <col min="9478" max="9478" width="9.5703125" style="14" customWidth="1"/>
    <col min="9479" max="9479" width="8.5703125" style="14" customWidth="1"/>
    <col min="9480" max="9480" width="10.7109375" style="14" customWidth="1"/>
    <col min="9481" max="9481" width="10.140625" style="14" customWidth="1"/>
    <col min="9482" max="9482" width="10.5703125" style="14" customWidth="1"/>
    <col min="9483" max="9483" width="12.85546875" style="14" customWidth="1"/>
    <col min="9484" max="9484" width="4.42578125" style="14" bestFit="1" customWidth="1"/>
    <col min="9485" max="9485" width="9.5703125" style="14" customWidth="1"/>
    <col min="9486" max="9486" width="8.5703125" style="14" bestFit="1" customWidth="1"/>
    <col min="9487" max="9487" width="5" style="14" bestFit="1" customWidth="1"/>
    <col min="9488" max="9488" width="8" style="14" bestFit="1" customWidth="1"/>
    <col min="9489" max="9489" width="9.28515625" style="14" bestFit="1" customWidth="1"/>
    <col min="9490" max="9729" width="9.140625" style="14"/>
    <col min="9730" max="9730" width="9.28515625" style="14" customWidth="1"/>
    <col min="9731" max="9731" width="11.140625" style="14" customWidth="1"/>
    <col min="9732" max="9733" width="10.140625" style="14" customWidth="1"/>
    <col min="9734" max="9734" width="9.5703125" style="14" customWidth="1"/>
    <col min="9735" max="9735" width="8.5703125" style="14" customWidth="1"/>
    <col min="9736" max="9736" width="10.7109375" style="14" customWidth="1"/>
    <col min="9737" max="9737" width="10.140625" style="14" customWidth="1"/>
    <col min="9738" max="9738" width="10.5703125" style="14" customWidth="1"/>
    <col min="9739" max="9739" width="12.85546875" style="14" customWidth="1"/>
    <col min="9740" max="9740" width="4.42578125" style="14" bestFit="1" customWidth="1"/>
    <col min="9741" max="9741" width="9.5703125" style="14" customWidth="1"/>
    <col min="9742" max="9742" width="8.5703125" style="14" bestFit="1" customWidth="1"/>
    <col min="9743" max="9743" width="5" style="14" bestFit="1" customWidth="1"/>
    <col min="9744" max="9744" width="8" style="14" bestFit="1" customWidth="1"/>
    <col min="9745" max="9745" width="9.28515625" style="14" bestFit="1" customWidth="1"/>
    <col min="9746" max="9985" width="9.140625" style="14"/>
    <col min="9986" max="9986" width="9.28515625" style="14" customWidth="1"/>
    <col min="9987" max="9987" width="11.140625" style="14" customWidth="1"/>
    <col min="9988" max="9989" width="10.140625" style="14" customWidth="1"/>
    <col min="9990" max="9990" width="9.5703125" style="14" customWidth="1"/>
    <col min="9991" max="9991" width="8.5703125" style="14" customWidth="1"/>
    <col min="9992" max="9992" width="10.7109375" style="14" customWidth="1"/>
    <col min="9993" max="9993" width="10.140625" style="14" customWidth="1"/>
    <col min="9994" max="9994" width="10.5703125" style="14" customWidth="1"/>
    <col min="9995" max="9995" width="12.85546875" style="14" customWidth="1"/>
    <col min="9996" max="9996" width="4.42578125" style="14" bestFit="1" customWidth="1"/>
    <col min="9997" max="9997" width="9.5703125" style="14" customWidth="1"/>
    <col min="9998" max="9998" width="8.5703125" style="14" bestFit="1" customWidth="1"/>
    <col min="9999" max="9999" width="5" style="14" bestFit="1" customWidth="1"/>
    <col min="10000" max="10000" width="8" style="14" bestFit="1" customWidth="1"/>
    <col min="10001" max="10001" width="9.28515625" style="14" bestFit="1" customWidth="1"/>
    <col min="10002" max="10241" width="9.140625" style="14"/>
    <col min="10242" max="10242" width="9.28515625" style="14" customWidth="1"/>
    <col min="10243" max="10243" width="11.140625" style="14" customWidth="1"/>
    <col min="10244" max="10245" width="10.140625" style="14" customWidth="1"/>
    <col min="10246" max="10246" width="9.5703125" style="14" customWidth="1"/>
    <col min="10247" max="10247" width="8.5703125" style="14" customWidth="1"/>
    <col min="10248" max="10248" width="10.7109375" style="14" customWidth="1"/>
    <col min="10249" max="10249" width="10.140625" style="14" customWidth="1"/>
    <col min="10250" max="10250" width="10.5703125" style="14" customWidth="1"/>
    <col min="10251" max="10251" width="12.85546875" style="14" customWidth="1"/>
    <col min="10252" max="10252" width="4.42578125" style="14" bestFit="1" customWidth="1"/>
    <col min="10253" max="10253" width="9.5703125" style="14" customWidth="1"/>
    <col min="10254" max="10254" width="8.5703125" style="14" bestFit="1" customWidth="1"/>
    <col min="10255" max="10255" width="5" style="14" bestFit="1" customWidth="1"/>
    <col min="10256" max="10256" width="8" style="14" bestFit="1" customWidth="1"/>
    <col min="10257" max="10257" width="9.28515625" style="14" bestFit="1" customWidth="1"/>
    <col min="10258" max="10497" width="9.140625" style="14"/>
    <col min="10498" max="10498" width="9.28515625" style="14" customWidth="1"/>
    <col min="10499" max="10499" width="11.140625" style="14" customWidth="1"/>
    <col min="10500" max="10501" width="10.140625" style="14" customWidth="1"/>
    <col min="10502" max="10502" width="9.5703125" style="14" customWidth="1"/>
    <col min="10503" max="10503" width="8.5703125" style="14" customWidth="1"/>
    <col min="10504" max="10504" width="10.7109375" style="14" customWidth="1"/>
    <col min="10505" max="10505" width="10.140625" style="14" customWidth="1"/>
    <col min="10506" max="10506" width="10.5703125" style="14" customWidth="1"/>
    <col min="10507" max="10507" width="12.85546875" style="14" customWidth="1"/>
    <col min="10508" max="10508" width="4.42578125" style="14" bestFit="1" customWidth="1"/>
    <col min="10509" max="10509" width="9.5703125" style="14" customWidth="1"/>
    <col min="10510" max="10510" width="8.5703125" style="14" bestFit="1" customWidth="1"/>
    <col min="10511" max="10511" width="5" style="14" bestFit="1" customWidth="1"/>
    <col min="10512" max="10512" width="8" style="14" bestFit="1" customWidth="1"/>
    <col min="10513" max="10513" width="9.28515625" style="14" bestFit="1" customWidth="1"/>
    <col min="10514" max="10753" width="9.140625" style="14"/>
    <col min="10754" max="10754" width="9.28515625" style="14" customWidth="1"/>
    <col min="10755" max="10755" width="11.140625" style="14" customWidth="1"/>
    <col min="10756" max="10757" width="10.140625" style="14" customWidth="1"/>
    <col min="10758" max="10758" width="9.5703125" style="14" customWidth="1"/>
    <col min="10759" max="10759" width="8.5703125" style="14" customWidth="1"/>
    <col min="10760" max="10760" width="10.7109375" style="14" customWidth="1"/>
    <col min="10761" max="10761" width="10.140625" style="14" customWidth="1"/>
    <col min="10762" max="10762" width="10.5703125" style="14" customWidth="1"/>
    <col min="10763" max="10763" width="12.85546875" style="14" customWidth="1"/>
    <col min="10764" max="10764" width="4.42578125" style="14" bestFit="1" customWidth="1"/>
    <col min="10765" max="10765" width="9.5703125" style="14" customWidth="1"/>
    <col min="10766" max="10766" width="8.5703125" style="14" bestFit="1" customWidth="1"/>
    <col min="10767" max="10767" width="5" style="14" bestFit="1" customWidth="1"/>
    <col min="10768" max="10768" width="8" style="14" bestFit="1" customWidth="1"/>
    <col min="10769" max="10769" width="9.28515625" style="14" bestFit="1" customWidth="1"/>
    <col min="10770" max="11009" width="9.140625" style="14"/>
    <col min="11010" max="11010" width="9.28515625" style="14" customWidth="1"/>
    <col min="11011" max="11011" width="11.140625" style="14" customWidth="1"/>
    <col min="11012" max="11013" width="10.140625" style="14" customWidth="1"/>
    <col min="11014" max="11014" width="9.5703125" style="14" customWidth="1"/>
    <col min="11015" max="11015" width="8.5703125" style="14" customWidth="1"/>
    <col min="11016" max="11016" width="10.7109375" style="14" customWidth="1"/>
    <col min="11017" max="11017" width="10.140625" style="14" customWidth="1"/>
    <col min="11018" max="11018" width="10.5703125" style="14" customWidth="1"/>
    <col min="11019" max="11019" width="12.85546875" style="14" customWidth="1"/>
    <col min="11020" max="11020" width="4.42578125" style="14" bestFit="1" customWidth="1"/>
    <col min="11021" max="11021" width="9.5703125" style="14" customWidth="1"/>
    <col min="11022" max="11022" width="8.5703125" style="14" bestFit="1" customWidth="1"/>
    <col min="11023" max="11023" width="5" style="14" bestFit="1" customWidth="1"/>
    <col min="11024" max="11024" width="8" style="14" bestFit="1" customWidth="1"/>
    <col min="11025" max="11025" width="9.28515625" style="14" bestFit="1" customWidth="1"/>
    <col min="11026" max="11265" width="9.140625" style="14"/>
    <col min="11266" max="11266" width="9.28515625" style="14" customWidth="1"/>
    <col min="11267" max="11267" width="11.140625" style="14" customWidth="1"/>
    <col min="11268" max="11269" width="10.140625" style="14" customWidth="1"/>
    <col min="11270" max="11270" width="9.5703125" style="14" customWidth="1"/>
    <col min="11271" max="11271" width="8.5703125" style="14" customWidth="1"/>
    <col min="11272" max="11272" width="10.7109375" style="14" customWidth="1"/>
    <col min="11273" max="11273" width="10.140625" style="14" customWidth="1"/>
    <col min="11274" max="11274" width="10.5703125" style="14" customWidth="1"/>
    <col min="11275" max="11275" width="12.85546875" style="14" customWidth="1"/>
    <col min="11276" max="11276" width="4.42578125" style="14" bestFit="1" customWidth="1"/>
    <col min="11277" max="11277" width="9.5703125" style="14" customWidth="1"/>
    <col min="11278" max="11278" width="8.5703125" style="14" bestFit="1" customWidth="1"/>
    <col min="11279" max="11279" width="5" style="14" bestFit="1" customWidth="1"/>
    <col min="11280" max="11280" width="8" style="14" bestFit="1" customWidth="1"/>
    <col min="11281" max="11281" width="9.28515625" style="14" bestFit="1" customWidth="1"/>
    <col min="11282" max="11521" width="9.140625" style="14"/>
    <col min="11522" max="11522" width="9.28515625" style="14" customWidth="1"/>
    <col min="11523" max="11523" width="11.140625" style="14" customWidth="1"/>
    <col min="11524" max="11525" width="10.140625" style="14" customWidth="1"/>
    <col min="11526" max="11526" width="9.5703125" style="14" customWidth="1"/>
    <col min="11527" max="11527" width="8.5703125" style="14" customWidth="1"/>
    <col min="11528" max="11528" width="10.7109375" style="14" customWidth="1"/>
    <col min="11529" max="11529" width="10.140625" style="14" customWidth="1"/>
    <col min="11530" max="11530" width="10.5703125" style="14" customWidth="1"/>
    <col min="11531" max="11531" width="12.85546875" style="14" customWidth="1"/>
    <col min="11532" max="11532" width="4.42578125" style="14" bestFit="1" customWidth="1"/>
    <col min="11533" max="11533" width="9.5703125" style="14" customWidth="1"/>
    <col min="11534" max="11534" width="8.5703125" style="14" bestFit="1" customWidth="1"/>
    <col min="11535" max="11535" width="5" style="14" bestFit="1" customWidth="1"/>
    <col min="11536" max="11536" width="8" style="14" bestFit="1" customWidth="1"/>
    <col min="11537" max="11537" width="9.28515625" style="14" bestFit="1" customWidth="1"/>
    <col min="11538" max="11777" width="9.140625" style="14"/>
    <col min="11778" max="11778" width="9.28515625" style="14" customWidth="1"/>
    <col min="11779" max="11779" width="11.140625" style="14" customWidth="1"/>
    <col min="11780" max="11781" width="10.140625" style="14" customWidth="1"/>
    <col min="11782" max="11782" width="9.5703125" style="14" customWidth="1"/>
    <col min="11783" max="11783" width="8.5703125" style="14" customWidth="1"/>
    <col min="11784" max="11784" width="10.7109375" style="14" customWidth="1"/>
    <col min="11785" max="11785" width="10.140625" style="14" customWidth="1"/>
    <col min="11786" max="11786" width="10.5703125" style="14" customWidth="1"/>
    <col min="11787" max="11787" width="12.85546875" style="14" customWidth="1"/>
    <col min="11788" max="11788" width="4.42578125" style="14" bestFit="1" customWidth="1"/>
    <col min="11789" max="11789" width="9.5703125" style="14" customWidth="1"/>
    <col min="11790" max="11790" width="8.5703125" style="14" bestFit="1" customWidth="1"/>
    <col min="11791" max="11791" width="5" style="14" bestFit="1" customWidth="1"/>
    <col min="11792" max="11792" width="8" style="14" bestFit="1" customWidth="1"/>
    <col min="11793" max="11793" width="9.28515625" style="14" bestFit="1" customWidth="1"/>
    <col min="11794" max="12033" width="9.140625" style="14"/>
    <col min="12034" max="12034" width="9.28515625" style="14" customWidth="1"/>
    <col min="12035" max="12035" width="11.140625" style="14" customWidth="1"/>
    <col min="12036" max="12037" width="10.140625" style="14" customWidth="1"/>
    <col min="12038" max="12038" width="9.5703125" style="14" customWidth="1"/>
    <col min="12039" max="12039" width="8.5703125" style="14" customWidth="1"/>
    <col min="12040" max="12040" width="10.7109375" style="14" customWidth="1"/>
    <col min="12041" max="12041" width="10.140625" style="14" customWidth="1"/>
    <col min="12042" max="12042" width="10.5703125" style="14" customWidth="1"/>
    <col min="12043" max="12043" width="12.85546875" style="14" customWidth="1"/>
    <col min="12044" max="12044" width="4.42578125" style="14" bestFit="1" customWidth="1"/>
    <col min="12045" max="12045" width="9.5703125" style="14" customWidth="1"/>
    <col min="12046" max="12046" width="8.5703125" style="14" bestFit="1" customWidth="1"/>
    <col min="12047" max="12047" width="5" style="14" bestFit="1" customWidth="1"/>
    <col min="12048" max="12048" width="8" style="14" bestFit="1" customWidth="1"/>
    <col min="12049" max="12049" width="9.28515625" style="14" bestFit="1" customWidth="1"/>
    <col min="12050" max="12289" width="9.140625" style="14"/>
    <col min="12290" max="12290" width="9.28515625" style="14" customWidth="1"/>
    <col min="12291" max="12291" width="11.140625" style="14" customWidth="1"/>
    <col min="12292" max="12293" width="10.140625" style="14" customWidth="1"/>
    <col min="12294" max="12294" width="9.5703125" style="14" customWidth="1"/>
    <col min="12295" max="12295" width="8.5703125" style="14" customWidth="1"/>
    <col min="12296" max="12296" width="10.7109375" style="14" customWidth="1"/>
    <col min="12297" max="12297" width="10.140625" style="14" customWidth="1"/>
    <col min="12298" max="12298" width="10.5703125" style="14" customWidth="1"/>
    <col min="12299" max="12299" width="12.85546875" style="14" customWidth="1"/>
    <col min="12300" max="12300" width="4.42578125" style="14" bestFit="1" customWidth="1"/>
    <col min="12301" max="12301" width="9.5703125" style="14" customWidth="1"/>
    <col min="12302" max="12302" width="8.5703125" style="14" bestFit="1" customWidth="1"/>
    <col min="12303" max="12303" width="5" style="14" bestFit="1" customWidth="1"/>
    <col min="12304" max="12304" width="8" style="14" bestFit="1" customWidth="1"/>
    <col min="12305" max="12305" width="9.28515625" style="14" bestFit="1" customWidth="1"/>
    <col min="12306" max="12545" width="9.140625" style="14"/>
    <col min="12546" max="12546" width="9.28515625" style="14" customWidth="1"/>
    <col min="12547" max="12547" width="11.140625" style="14" customWidth="1"/>
    <col min="12548" max="12549" width="10.140625" style="14" customWidth="1"/>
    <col min="12550" max="12550" width="9.5703125" style="14" customWidth="1"/>
    <col min="12551" max="12551" width="8.5703125" style="14" customWidth="1"/>
    <col min="12552" max="12552" width="10.7109375" style="14" customWidth="1"/>
    <col min="12553" max="12553" width="10.140625" style="14" customWidth="1"/>
    <col min="12554" max="12554" width="10.5703125" style="14" customWidth="1"/>
    <col min="12555" max="12555" width="12.85546875" style="14" customWidth="1"/>
    <col min="12556" max="12556" width="4.42578125" style="14" bestFit="1" customWidth="1"/>
    <col min="12557" max="12557" width="9.5703125" style="14" customWidth="1"/>
    <col min="12558" max="12558" width="8.5703125" style="14" bestFit="1" customWidth="1"/>
    <col min="12559" max="12559" width="5" style="14" bestFit="1" customWidth="1"/>
    <col min="12560" max="12560" width="8" style="14" bestFit="1" customWidth="1"/>
    <col min="12561" max="12561" width="9.28515625" style="14" bestFit="1" customWidth="1"/>
    <col min="12562" max="12801" width="9.140625" style="14"/>
    <col min="12802" max="12802" width="9.28515625" style="14" customWidth="1"/>
    <col min="12803" max="12803" width="11.140625" style="14" customWidth="1"/>
    <col min="12804" max="12805" width="10.140625" style="14" customWidth="1"/>
    <col min="12806" max="12806" width="9.5703125" style="14" customWidth="1"/>
    <col min="12807" max="12807" width="8.5703125" style="14" customWidth="1"/>
    <col min="12808" max="12808" width="10.7109375" style="14" customWidth="1"/>
    <col min="12809" max="12809" width="10.140625" style="14" customWidth="1"/>
    <col min="12810" max="12810" width="10.5703125" style="14" customWidth="1"/>
    <col min="12811" max="12811" width="12.85546875" style="14" customWidth="1"/>
    <col min="12812" max="12812" width="4.42578125" style="14" bestFit="1" customWidth="1"/>
    <col min="12813" max="12813" width="9.5703125" style="14" customWidth="1"/>
    <col min="12814" max="12814" width="8.5703125" style="14" bestFit="1" customWidth="1"/>
    <col min="12815" max="12815" width="5" style="14" bestFit="1" customWidth="1"/>
    <col min="12816" max="12816" width="8" style="14" bestFit="1" customWidth="1"/>
    <col min="12817" max="12817" width="9.28515625" style="14" bestFit="1" customWidth="1"/>
    <col min="12818" max="13057" width="9.140625" style="14"/>
    <col min="13058" max="13058" width="9.28515625" style="14" customWidth="1"/>
    <col min="13059" max="13059" width="11.140625" style="14" customWidth="1"/>
    <col min="13060" max="13061" width="10.140625" style="14" customWidth="1"/>
    <col min="13062" max="13062" width="9.5703125" style="14" customWidth="1"/>
    <col min="13063" max="13063" width="8.5703125" style="14" customWidth="1"/>
    <col min="13064" max="13064" width="10.7109375" style="14" customWidth="1"/>
    <col min="13065" max="13065" width="10.140625" style="14" customWidth="1"/>
    <col min="13066" max="13066" width="10.5703125" style="14" customWidth="1"/>
    <col min="13067" max="13067" width="12.85546875" style="14" customWidth="1"/>
    <col min="13068" max="13068" width="4.42578125" style="14" bestFit="1" customWidth="1"/>
    <col min="13069" max="13069" width="9.5703125" style="14" customWidth="1"/>
    <col min="13070" max="13070" width="8.5703125" style="14" bestFit="1" customWidth="1"/>
    <col min="13071" max="13071" width="5" style="14" bestFit="1" customWidth="1"/>
    <col min="13072" max="13072" width="8" style="14" bestFit="1" customWidth="1"/>
    <col min="13073" max="13073" width="9.28515625" style="14" bestFit="1" customWidth="1"/>
    <col min="13074" max="13313" width="9.140625" style="14"/>
    <col min="13314" max="13314" width="9.28515625" style="14" customWidth="1"/>
    <col min="13315" max="13315" width="11.140625" style="14" customWidth="1"/>
    <col min="13316" max="13317" width="10.140625" style="14" customWidth="1"/>
    <col min="13318" max="13318" width="9.5703125" style="14" customWidth="1"/>
    <col min="13319" max="13319" width="8.5703125" style="14" customWidth="1"/>
    <col min="13320" max="13320" width="10.7109375" style="14" customWidth="1"/>
    <col min="13321" max="13321" width="10.140625" style="14" customWidth="1"/>
    <col min="13322" max="13322" width="10.5703125" style="14" customWidth="1"/>
    <col min="13323" max="13323" width="12.85546875" style="14" customWidth="1"/>
    <col min="13324" max="13324" width="4.42578125" style="14" bestFit="1" customWidth="1"/>
    <col min="13325" max="13325" width="9.5703125" style="14" customWidth="1"/>
    <col min="13326" max="13326" width="8.5703125" style="14" bestFit="1" customWidth="1"/>
    <col min="13327" max="13327" width="5" style="14" bestFit="1" customWidth="1"/>
    <col min="13328" max="13328" width="8" style="14" bestFit="1" customWidth="1"/>
    <col min="13329" max="13329" width="9.28515625" style="14" bestFit="1" customWidth="1"/>
    <col min="13330" max="13569" width="9.140625" style="14"/>
    <col min="13570" max="13570" width="9.28515625" style="14" customWidth="1"/>
    <col min="13571" max="13571" width="11.140625" style="14" customWidth="1"/>
    <col min="13572" max="13573" width="10.140625" style="14" customWidth="1"/>
    <col min="13574" max="13574" width="9.5703125" style="14" customWidth="1"/>
    <col min="13575" max="13575" width="8.5703125" style="14" customWidth="1"/>
    <col min="13576" max="13576" width="10.7109375" style="14" customWidth="1"/>
    <col min="13577" max="13577" width="10.140625" style="14" customWidth="1"/>
    <col min="13578" max="13578" width="10.5703125" style="14" customWidth="1"/>
    <col min="13579" max="13579" width="12.85546875" style="14" customWidth="1"/>
    <col min="13580" max="13580" width="4.42578125" style="14" bestFit="1" customWidth="1"/>
    <col min="13581" max="13581" width="9.5703125" style="14" customWidth="1"/>
    <col min="13582" max="13582" width="8.5703125" style="14" bestFit="1" customWidth="1"/>
    <col min="13583" max="13583" width="5" style="14" bestFit="1" customWidth="1"/>
    <col min="13584" max="13584" width="8" style="14" bestFit="1" customWidth="1"/>
    <col min="13585" max="13585" width="9.28515625" style="14" bestFit="1" customWidth="1"/>
    <col min="13586" max="13825" width="9.140625" style="14"/>
    <col min="13826" max="13826" width="9.28515625" style="14" customWidth="1"/>
    <col min="13827" max="13827" width="11.140625" style="14" customWidth="1"/>
    <col min="13828" max="13829" width="10.140625" style="14" customWidth="1"/>
    <col min="13830" max="13830" width="9.5703125" style="14" customWidth="1"/>
    <col min="13831" max="13831" width="8.5703125" style="14" customWidth="1"/>
    <col min="13832" max="13832" width="10.7109375" style="14" customWidth="1"/>
    <col min="13833" max="13833" width="10.140625" style="14" customWidth="1"/>
    <col min="13834" max="13834" width="10.5703125" style="14" customWidth="1"/>
    <col min="13835" max="13835" width="12.85546875" style="14" customWidth="1"/>
    <col min="13836" max="13836" width="4.42578125" style="14" bestFit="1" customWidth="1"/>
    <col min="13837" max="13837" width="9.5703125" style="14" customWidth="1"/>
    <col min="13838" max="13838" width="8.5703125" style="14" bestFit="1" customWidth="1"/>
    <col min="13839" max="13839" width="5" style="14" bestFit="1" customWidth="1"/>
    <col min="13840" max="13840" width="8" style="14" bestFit="1" customWidth="1"/>
    <col min="13841" max="13841" width="9.28515625" style="14" bestFit="1" customWidth="1"/>
    <col min="13842" max="14081" width="9.140625" style="14"/>
    <col min="14082" max="14082" width="9.28515625" style="14" customWidth="1"/>
    <col min="14083" max="14083" width="11.140625" style="14" customWidth="1"/>
    <col min="14084" max="14085" width="10.140625" style="14" customWidth="1"/>
    <col min="14086" max="14086" width="9.5703125" style="14" customWidth="1"/>
    <col min="14087" max="14087" width="8.5703125" style="14" customWidth="1"/>
    <col min="14088" max="14088" width="10.7109375" style="14" customWidth="1"/>
    <col min="14089" max="14089" width="10.140625" style="14" customWidth="1"/>
    <col min="14090" max="14090" width="10.5703125" style="14" customWidth="1"/>
    <col min="14091" max="14091" width="12.85546875" style="14" customWidth="1"/>
    <col min="14092" max="14092" width="4.42578125" style="14" bestFit="1" customWidth="1"/>
    <col min="14093" max="14093" width="9.5703125" style="14" customWidth="1"/>
    <col min="14094" max="14094" width="8.5703125" style="14" bestFit="1" customWidth="1"/>
    <col min="14095" max="14095" width="5" style="14" bestFit="1" customWidth="1"/>
    <col min="14096" max="14096" width="8" style="14" bestFit="1" customWidth="1"/>
    <col min="14097" max="14097" width="9.28515625" style="14" bestFit="1" customWidth="1"/>
    <col min="14098" max="14337" width="9.140625" style="14"/>
    <col min="14338" max="14338" width="9.28515625" style="14" customWidth="1"/>
    <col min="14339" max="14339" width="11.140625" style="14" customWidth="1"/>
    <col min="14340" max="14341" width="10.140625" style="14" customWidth="1"/>
    <col min="14342" max="14342" width="9.5703125" style="14" customWidth="1"/>
    <col min="14343" max="14343" width="8.5703125" style="14" customWidth="1"/>
    <col min="14344" max="14344" width="10.7109375" style="14" customWidth="1"/>
    <col min="14345" max="14345" width="10.140625" style="14" customWidth="1"/>
    <col min="14346" max="14346" width="10.5703125" style="14" customWidth="1"/>
    <col min="14347" max="14347" width="12.85546875" style="14" customWidth="1"/>
    <col min="14348" max="14348" width="4.42578125" style="14" bestFit="1" customWidth="1"/>
    <col min="14349" max="14349" width="9.5703125" style="14" customWidth="1"/>
    <col min="14350" max="14350" width="8.5703125" style="14" bestFit="1" customWidth="1"/>
    <col min="14351" max="14351" width="5" style="14" bestFit="1" customWidth="1"/>
    <col min="14352" max="14352" width="8" style="14" bestFit="1" customWidth="1"/>
    <col min="14353" max="14353" width="9.28515625" style="14" bestFit="1" customWidth="1"/>
    <col min="14354" max="14593" width="9.140625" style="14"/>
    <col min="14594" max="14594" width="9.28515625" style="14" customWidth="1"/>
    <col min="14595" max="14595" width="11.140625" style="14" customWidth="1"/>
    <col min="14596" max="14597" width="10.140625" style="14" customWidth="1"/>
    <col min="14598" max="14598" width="9.5703125" style="14" customWidth="1"/>
    <col min="14599" max="14599" width="8.5703125" style="14" customWidth="1"/>
    <col min="14600" max="14600" width="10.7109375" style="14" customWidth="1"/>
    <col min="14601" max="14601" width="10.140625" style="14" customWidth="1"/>
    <col min="14602" max="14602" width="10.5703125" style="14" customWidth="1"/>
    <col min="14603" max="14603" width="12.85546875" style="14" customWidth="1"/>
    <col min="14604" max="14604" width="4.42578125" style="14" bestFit="1" customWidth="1"/>
    <col min="14605" max="14605" width="9.5703125" style="14" customWidth="1"/>
    <col min="14606" max="14606" width="8.5703125" style="14" bestFit="1" customWidth="1"/>
    <col min="14607" max="14607" width="5" style="14" bestFit="1" customWidth="1"/>
    <col min="14608" max="14608" width="8" style="14" bestFit="1" customWidth="1"/>
    <col min="14609" max="14609" width="9.28515625" style="14" bestFit="1" customWidth="1"/>
    <col min="14610" max="14849" width="9.140625" style="14"/>
    <col min="14850" max="14850" width="9.28515625" style="14" customWidth="1"/>
    <col min="14851" max="14851" width="11.140625" style="14" customWidth="1"/>
    <col min="14852" max="14853" width="10.140625" style="14" customWidth="1"/>
    <col min="14854" max="14854" width="9.5703125" style="14" customWidth="1"/>
    <col min="14855" max="14855" width="8.5703125" style="14" customWidth="1"/>
    <col min="14856" max="14856" width="10.7109375" style="14" customWidth="1"/>
    <col min="14857" max="14857" width="10.140625" style="14" customWidth="1"/>
    <col min="14858" max="14858" width="10.5703125" style="14" customWidth="1"/>
    <col min="14859" max="14859" width="12.85546875" style="14" customWidth="1"/>
    <col min="14860" max="14860" width="4.42578125" style="14" bestFit="1" customWidth="1"/>
    <col min="14861" max="14861" width="9.5703125" style="14" customWidth="1"/>
    <col min="14862" max="14862" width="8.5703125" style="14" bestFit="1" customWidth="1"/>
    <col min="14863" max="14863" width="5" style="14" bestFit="1" customWidth="1"/>
    <col min="14864" max="14864" width="8" style="14" bestFit="1" customWidth="1"/>
    <col min="14865" max="14865" width="9.28515625" style="14" bestFit="1" customWidth="1"/>
    <col min="14866" max="15105" width="9.140625" style="14"/>
    <col min="15106" max="15106" width="9.28515625" style="14" customWidth="1"/>
    <col min="15107" max="15107" width="11.140625" style="14" customWidth="1"/>
    <col min="15108" max="15109" width="10.140625" style="14" customWidth="1"/>
    <col min="15110" max="15110" width="9.5703125" style="14" customWidth="1"/>
    <col min="15111" max="15111" width="8.5703125" style="14" customWidth="1"/>
    <col min="15112" max="15112" width="10.7109375" style="14" customWidth="1"/>
    <col min="15113" max="15113" width="10.140625" style="14" customWidth="1"/>
    <col min="15114" max="15114" width="10.5703125" style="14" customWidth="1"/>
    <col min="15115" max="15115" width="12.85546875" style="14" customWidth="1"/>
    <col min="15116" max="15116" width="4.42578125" style="14" bestFit="1" customWidth="1"/>
    <col min="15117" max="15117" width="9.5703125" style="14" customWidth="1"/>
    <col min="15118" max="15118" width="8.5703125" style="14" bestFit="1" customWidth="1"/>
    <col min="15119" max="15119" width="5" style="14" bestFit="1" customWidth="1"/>
    <col min="15120" max="15120" width="8" style="14" bestFit="1" customWidth="1"/>
    <col min="15121" max="15121" width="9.28515625" style="14" bestFit="1" customWidth="1"/>
    <col min="15122" max="15361" width="9.140625" style="14"/>
    <col min="15362" max="15362" width="9.28515625" style="14" customWidth="1"/>
    <col min="15363" max="15363" width="11.140625" style="14" customWidth="1"/>
    <col min="15364" max="15365" width="10.140625" style="14" customWidth="1"/>
    <col min="15366" max="15366" width="9.5703125" style="14" customWidth="1"/>
    <col min="15367" max="15367" width="8.5703125" style="14" customWidth="1"/>
    <col min="15368" max="15368" width="10.7109375" style="14" customWidth="1"/>
    <col min="15369" max="15369" width="10.140625" style="14" customWidth="1"/>
    <col min="15370" max="15370" width="10.5703125" style="14" customWidth="1"/>
    <col min="15371" max="15371" width="12.85546875" style="14" customWidth="1"/>
    <col min="15372" max="15372" width="4.42578125" style="14" bestFit="1" customWidth="1"/>
    <col min="15373" max="15373" width="9.5703125" style="14" customWidth="1"/>
    <col min="15374" max="15374" width="8.5703125" style="14" bestFit="1" customWidth="1"/>
    <col min="15375" max="15375" width="5" style="14" bestFit="1" customWidth="1"/>
    <col min="15376" max="15376" width="8" style="14" bestFit="1" customWidth="1"/>
    <col min="15377" max="15377" width="9.28515625" style="14" bestFit="1" customWidth="1"/>
    <col min="15378" max="15617" width="9.140625" style="14"/>
    <col min="15618" max="15618" width="9.28515625" style="14" customWidth="1"/>
    <col min="15619" max="15619" width="11.140625" style="14" customWidth="1"/>
    <col min="15620" max="15621" width="10.140625" style="14" customWidth="1"/>
    <col min="15622" max="15622" width="9.5703125" style="14" customWidth="1"/>
    <col min="15623" max="15623" width="8.5703125" style="14" customWidth="1"/>
    <col min="15624" max="15624" width="10.7109375" style="14" customWidth="1"/>
    <col min="15625" max="15625" width="10.140625" style="14" customWidth="1"/>
    <col min="15626" max="15626" width="10.5703125" style="14" customWidth="1"/>
    <col min="15627" max="15627" width="12.85546875" style="14" customWidth="1"/>
    <col min="15628" max="15628" width="4.42578125" style="14" bestFit="1" customWidth="1"/>
    <col min="15629" max="15629" width="9.5703125" style="14" customWidth="1"/>
    <col min="15630" max="15630" width="8.5703125" style="14" bestFit="1" customWidth="1"/>
    <col min="15631" max="15631" width="5" style="14" bestFit="1" customWidth="1"/>
    <col min="15632" max="15632" width="8" style="14" bestFit="1" customWidth="1"/>
    <col min="15633" max="15633" width="9.28515625" style="14" bestFit="1" customWidth="1"/>
    <col min="15634" max="15873" width="9.140625" style="14"/>
    <col min="15874" max="15874" width="9.28515625" style="14" customWidth="1"/>
    <col min="15875" max="15875" width="11.140625" style="14" customWidth="1"/>
    <col min="15876" max="15877" width="10.140625" style="14" customWidth="1"/>
    <col min="15878" max="15878" width="9.5703125" style="14" customWidth="1"/>
    <col min="15879" max="15879" width="8.5703125" style="14" customWidth="1"/>
    <col min="15880" max="15880" width="10.7109375" style="14" customWidth="1"/>
    <col min="15881" max="15881" width="10.140625" style="14" customWidth="1"/>
    <col min="15882" max="15882" width="10.5703125" style="14" customWidth="1"/>
    <col min="15883" max="15883" width="12.85546875" style="14" customWidth="1"/>
    <col min="15884" max="15884" width="4.42578125" style="14" bestFit="1" customWidth="1"/>
    <col min="15885" max="15885" width="9.5703125" style="14" customWidth="1"/>
    <col min="15886" max="15886" width="8.5703125" style="14" bestFit="1" customWidth="1"/>
    <col min="15887" max="15887" width="5" style="14" bestFit="1" customWidth="1"/>
    <col min="15888" max="15888" width="8" style="14" bestFit="1" customWidth="1"/>
    <col min="15889" max="15889" width="9.28515625" style="14" bestFit="1" customWidth="1"/>
    <col min="15890" max="16129" width="9.140625" style="14"/>
    <col min="16130" max="16130" width="9.28515625" style="14" customWidth="1"/>
    <col min="16131" max="16131" width="11.140625" style="14" customWidth="1"/>
    <col min="16132" max="16133" width="10.140625" style="14" customWidth="1"/>
    <col min="16134" max="16134" width="9.5703125" style="14" customWidth="1"/>
    <col min="16135" max="16135" width="8.5703125" style="14" customWidth="1"/>
    <col min="16136" max="16136" width="10.7109375" style="14" customWidth="1"/>
    <col min="16137" max="16137" width="10.140625" style="14" customWidth="1"/>
    <col min="16138" max="16138" width="10.5703125" style="14" customWidth="1"/>
    <col min="16139" max="16139" width="12.85546875" style="14" customWidth="1"/>
    <col min="16140" max="16140" width="4.42578125" style="14" bestFit="1" customWidth="1"/>
    <col min="16141" max="16141" width="9.5703125" style="14" customWidth="1"/>
    <col min="16142" max="16142" width="8.5703125" style="14" bestFit="1" customWidth="1"/>
    <col min="16143" max="16143" width="5" style="14" bestFit="1" customWidth="1"/>
    <col min="16144" max="16144" width="8" style="14" bestFit="1" customWidth="1"/>
    <col min="16145" max="16145" width="9.28515625" style="14" bestFit="1" customWidth="1"/>
    <col min="16146" max="16384" width="9.140625" style="14"/>
  </cols>
  <sheetData>
    <row r="1" spans="1:19" ht="15.75" x14ac:dyDescent="0.25">
      <c r="A1" s="60"/>
      <c r="B1" s="60"/>
      <c r="C1" s="60"/>
      <c r="D1" s="60"/>
      <c r="E1" s="60"/>
      <c r="F1" s="60"/>
      <c r="G1" s="60"/>
      <c r="H1" s="1"/>
      <c r="I1" s="1"/>
      <c r="J1" s="1"/>
    </row>
    <row r="2" spans="1:19" ht="15.75" x14ac:dyDescent="0.25">
      <c r="A2" s="60"/>
      <c r="B2" s="60"/>
      <c r="C2" s="60"/>
      <c r="D2" s="63" t="s">
        <v>0</v>
      </c>
      <c r="E2" s="60"/>
      <c r="F2" s="60"/>
      <c r="G2" s="60"/>
      <c r="H2" s="129" t="s">
        <v>1</v>
      </c>
      <c r="I2" s="130" t="s">
        <v>103</v>
      </c>
    </row>
    <row r="3" spans="1:19" ht="15.75" x14ac:dyDescent="0.25">
      <c r="A3" s="60"/>
      <c r="B3" s="60"/>
      <c r="D3" s="60"/>
      <c r="E3" s="60"/>
      <c r="F3" s="60"/>
      <c r="G3" s="63"/>
      <c r="H3" s="3"/>
      <c r="I3" s="1"/>
      <c r="J3" s="1"/>
    </row>
    <row r="4" spans="1:19" x14ac:dyDescent="0.2">
      <c r="A4" s="58" t="s">
        <v>2</v>
      </c>
      <c r="D4" s="59" t="s">
        <v>96</v>
      </c>
      <c r="E4" s="59"/>
      <c r="F4" s="59"/>
      <c r="H4" s="131"/>
    </row>
    <row r="5" spans="1:19" x14ac:dyDescent="0.2">
      <c r="A5" s="58" t="s">
        <v>3</v>
      </c>
      <c r="D5" s="14" t="s">
        <v>50</v>
      </c>
      <c r="J5" s="12" t="s">
        <v>51</v>
      </c>
    </row>
    <row r="6" spans="1:19" x14ac:dyDescent="0.2">
      <c r="A6" s="58" t="s">
        <v>4</v>
      </c>
      <c r="D6" s="14" t="s">
        <v>95</v>
      </c>
      <c r="F6" s="57"/>
      <c r="G6" s="57"/>
      <c r="I6" s="2" t="s">
        <v>5</v>
      </c>
      <c r="Q6" s="19"/>
      <c r="S6" s="19"/>
    </row>
    <row r="7" spans="1:19" ht="15.75" x14ac:dyDescent="0.25">
      <c r="A7" s="60"/>
      <c r="B7" s="60"/>
      <c r="C7" s="60"/>
      <c r="D7" s="60"/>
      <c r="E7" s="60"/>
      <c r="F7" s="60"/>
      <c r="G7" s="60"/>
      <c r="H7" s="1"/>
      <c r="I7" s="1"/>
      <c r="J7" s="1"/>
    </row>
    <row r="8" spans="1:19" ht="28.9" customHeight="1" x14ac:dyDescent="0.2">
      <c r="A8" s="143" t="s">
        <v>6</v>
      </c>
      <c r="B8" s="145" t="s">
        <v>7</v>
      </c>
      <c r="C8" s="145"/>
      <c r="D8" s="146" t="s">
        <v>8</v>
      </c>
      <c r="E8" s="146"/>
      <c r="F8" s="146"/>
      <c r="G8" s="146"/>
      <c r="H8" s="147" t="s">
        <v>9</v>
      </c>
      <c r="I8" s="148"/>
      <c r="J8" s="147" t="s">
        <v>10</v>
      </c>
    </row>
    <row r="9" spans="1:19" ht="13.5" customHeight="1" x14ac:dyDescent="0.2">
      <c r="A9" s="143"/>
      <c r="B9" s="146" t="s">
        <v>11</v>
      </c>
      <c r="C9" s="146" t="s">
        <v>12</v>
      </c>
      <c r="D9" s="146" t="s">
        <v>13</v>
      </c>
      <c r="E9" s="150" t="s">
        <v>14</v>
      </c>
      <c r="F9" s="151" t="s">
        <v>15</v>
      </c>
      <c r="G9" s="146" t="s">
        <v>52</v>
      </c>
      <c r="H9" s="148"/>
      <c r="I9" s="148"/>
      <c r="J9" s="147"/>
    </row>
    <row r="10" spans="1:19" ht="25.5" customHeight="1" x14ac:dyDescent="0.2">
      <c r="A10" s="143"/>
      <c r="B10" s="146"/>
      <c r="C10" s="146"/>
      <c r="D10" s="146"/>
      <c r="E10" s="150"/>
      <c r="F10" s="152"/>
      <c r="G10" s="146"/>
      <c r="H10" s="132" t="s">
        <v>16</v>
      </c>
      <c r="I10" s="132" t="s">
        <v>17</v>
      </c>
      <c r="J10" s="147"/>
    </row>
    <row r="11" spans="1:19" x14ac:dyDescent="0.2">
      <c r="A11" s="144"/>
      <c r="B11" s="149"/>
      <c r="C11" s="146"/>
      <c r="D11" s="146"/>
      <c r="E11" s="150"/>
      <c r="F11" s="153"/>
      <c r="G11" s="146"/>
      <c r="H11" s="132" t="s">
        <v>18</v>
      </c>
      <c r="I11" s="132" t="s">
        <v>53</v>
      </c>
      <c r="J11" s="147"/>
      <c r="P11" s="19">
        <f>F13+F14+F15+F16+F17+F18+F19+F20+F21+F22+F23+F24+F25+F26+F27+F28+F29+F30+F31+F32+F33+F34+F35+F36</f>
        <v>0</v>
      </c>
    </row>
    <row r="12" spans="1:19" s="15" customFormat="1" ht="11.25" x14ac:dyDescent="0.2">
      <c r="A12" s="144"/>
      <c r="B12" s="13">
        <v>1</v>
      </c>
      <c r="C12" s="13">
        <v>2</v>
      </c>
      <c r="D12" s="13">
        <v>3</v>
      </c>
      <c r="E12" s="13">
        <v>4</v>
      </c>
      <c r="F12" s="13">
        <v>5</v>
      </c>
      <c r="G12" s="13">
        <v>6</v>
      </c>
      <c r="H12" s="133">
        <v>7</v>
      </c>
      <c r="I12" s="134">
        <v>8</v>
      </c>
      <c r="J12" s="135">
        <v>9</v>
      </c>
    </row>
    <row r="13" spans="1:19" x14ac:dyDescent="0.2">
      <c r="A13" s="7" t="s">
        <v>19</v>
      </c>
      <c r="B13" s="64">
        <f>H13-G13-F13-E13</f>
        <v>2.8004641115838638</v>
      </c>
      <c r="C13" s="65"/>
      <c r="D13" s="65"/>
      <c r="E13" s="64">
        <f>$E$41*L13</f>
        <v>0.98151188841613579</v>
      </c>
      <c r="F13" s="64">
        <v>0</v>
      </c>
      <c r="G13" s="64">
        <f>$G$43*L13</f>
        <v>0</v>
      </c>
      <c r="H13" s="136">
        <f>'ведомость учета_19.06.24'!V14</f>
        <v>3.7819759999999998</v>
      </c>
      <c r="I13" s="137"/>
      <c r="J13" s="124">
        <f>'ведомость учета_19.06.24'!U14</f>
        <v>2.2422</v>
      </c>
      <c r="K13" s="16">
        <f>H13*$K$37/$H$37</f>
        <v>2.415500998013171</v>
      </c>
      <c r="L13" s="16">
        <f>K13/100</f>
        <v>2.415500998013171E-2</v>
      </c>
      <c r="M13" s="16">
        <f>$J$38*L13</f>
        <v>45.598880964101419</v>
      </c>
      <c r="O13" s="14">
        <v>4.33</v>
      </c>
      <c r="P13" s="19">
        <f>H13+J13</f>
        <v>6.0241759999999998</v>
      </c>
      <c r="R13" s="66"/>
      <c r="S13" s="14">
        <f>$J$40*L13</f>
        <v>1.481884902104101</v>
      </c>
    </row>
    <row r="14" spans="1:19" x14ac:dyDescent="0.2">
      <c r="A14" s="8" t="s">
        <v>20</v>
      </c>
      <c r="B14" s="64">
        <f t="shared" ref="B14:B36" si="0">H14-G14-F14-E14</f>
        <v>2.7452364170404904</v>
      </c>
      <c r="C14" s="65"/>
      <c r="D14" s="65"/>
      <c r="E14" s="64">
        <f t="shared" ref="E14:E35" si="1">$E$41*L14</f>
        <v>0.96215558295950998</v>
      </c>
      <c r="F14" s="64">
        <v>0</v>
      </c>
      <c r="G14" s="64">
        <f t="shared" ref="G14:G35" si="2">$G$43*L14</f>
        <v>0</v>
      </c>
      <c r="H14" s="136">
        <f>'ведомость учета_19.06.24'!V15</f>
        <v>3.7073920000000005</v>
      </c>
      <c r="I14" s="137"/>
      <c r="J14" s="124">
        <f>'ведомость учета_19.06.24'!U15</f>
        <v>2.0461200000000002</v>
      </c>
      <c r="K14" s="16">
        <f t="shared" ref="K14:K35" si="3">H14*$K$37/$H$37</f>
        <v>2.367865125539149</v>
      </c>
      <c r="L14" s="16">
        <f>K14/100</f>
        <v>2.3678651255391491E-2</v>
      </c>
      <c r="M14" s="16">
        <f t="shared" ref="M14:M35" si="4">$J$38*L14</f>
        <v>44.699629636798846</v>
      </c>
      <c r="P14" s="19">
        <f t="shared" ref="P14:P36" si="5">H14+J14</f>
        <v>5.7535120000000006</v>
      </c>
      <c r="R14" s="19"/>
      <c r="S14" s="14">
        <f t="shared" ref="S14:S36" si="6">$J$40*L14</f>
        <v>1.4526607865786374</v>
      </c>
    </row>
    <row r="15" spans="1:19" x14ac:dyDescent="0.2">
      <c r="A15" s="8" t="s">
        <v>21</v>
      </c>
      <c r="B15" s="64">
        <f t="shared" si="0"/>
        <v>2.7255397438283571</v>
      </c>
      <c r="C15" s="65"/>
      <c r="D15" s="65"/>
      <c r="E15" s="64">
        <f>$E$41*L15</f>
        <v>0.95525225617164289</v>
      </c>
      <c r="F15" s="64">
        <v>0</v>
      </c>
      <c r="G15" s="64">
        <f t="shared" si="2"/>
        <v>0</v>
      </c>
      <c r="H15" s="136">
        <f>'ведомость учета_19.06.24'!V16</f>
        <v>3.6807919999999998</v>
      </c>
      <c r="I15" s="137"/>
      <c r="J15" s="124">
        <f>'ведомость учета_19.06.24'!U16</f>
        <v>1.9296000000000002</v>
      </c>
      <c r="K15" s="16">
        <f t="shared" si="3"/>
        <v>2.3508760366218335</v>
      </c>
      <c r="L15" s="16">
        <f t="shared" ref="L15:L35" si="7">K15/100</f>
        <v>2.3508760366218337E-2</v>
      </c>
      <c r="M15" s="16">
        <f t="shared" si="4"/>
        <v>44.378916275940618</v>
      </c>
      <c r="P15" s="19">
        <f t="shared" si="5"/>
        <v>5.610392</v>
      </c>
      <c r="R15" s="19"/>
      <c r="S15" s="14">
        <f t="shared" si="6"/>
        <v>1.4422381560817832</v>
      </c>
    </row>
    <row r="16" spans="1:19" x14ac:dyDescent="0.2">
      <c r="A16" s="8" t="s">
        <v>22</v>
      </c>
      <c r="B16" s="64">
        <f t="shared" si="0"/>
        <v>2.7478428940971344</v>
      </c>
      <c r="C16" s="65"/>
      <c r="D16" s="65"/>
      <c r="E16" s="64">
        <f t="shared" si="1"/>
        <v>0.96306910590286665</v>
      </c>
      <c r="F16" s="64">
        <v>0</v>
      </c>
      <c r="G16" s="64">
        <f t="shared" si="2"/>
        <v>0</v>
      </c>
      <c r="H16" s="136">
        <f>'ведомость учета_19.06.24'!V17</f>
        <v>3.7109120000000009</v>
      </c>
      <c r="I16" s="137"/>
      <c r="J16" s="124">
        <f>'ведомость учета_19.06.24'!U17</f>
        <v>1.8622799999999997</v>
      </c>
      <c r="K16" s="16">
        <f t="shared" si="3"/>
        <v>2.3701133057267034</v>
      </c>
      <c r="L16" s="16">
        <f t="shared" si="7"/>
        <v>2.3701133057267034E-2</v>
      </c>
      <c r="M16" s="16">
        <f t="shared" si="4"/>
        <v>44.742069901092862</v>
      </c>
      <c r="P16" s="19">
        <f t="shared" si="5"/>
        <v>5.5731920000000006</v>
      </c>
      <c r="R16" s="19"/>
      <c r="S16" s="14">
        <f t="shared" si="6"/>
        <v>1.4540400218925067</v>
      </c>
    </row>
    <row r="17" spans="1:19" x14ac:dyDescent="0.2">
      <c r="A17" s="8" t="s">
        <v>23</v>
      </c>
      <c r="B17" s="64">
        <f t="shared" si="0"/>
        <v>2.868510934196729</v>
      </c>
      <c r="C17" s="65"/>
      <c r="D17" s="65"/>
      <c r="E17" s="64">
        <f t="shared" si="1"/>
        <v>1.0053610658032714</v>
      </c>
      <c r="F17" s="64">
        <v>0</v>
      </c>
      <c r="G17" s="64">
        <f t="shared" si="2"/>
        <v>0</v>
      </c>
      <c r="H17" s="136">
        <f>'ведомость учета_19.06.24'!V18</f>
        <v>3.8738720000000004</v>
      </c>
      <c r="I17" s="137"/>
      <c r="J17" s="124">
        <f>'ведомость учета_19.06.24'!U18</f>
        <v>1.8811199999999999</v>
      </c>
      <c r="K17" s="16">
        <f t="shared" si="3"/>
        <v>2.4741938294096211</v>
      </c>
      <c r="L17" s="16">
        <f t="shared" si="7"/>
        <v>2.4741938294096211E-2</v>
      </c>
      <c r="M17" s="16">
        <f t="shared" si="4"/>
        <v>46.7068612276137</v>
      </c>
      <c r="P17" s="19">
        <f t="shared" si="5"/>
        <v>5.7549920000000006</v>
      </c>
      <c r="Q17" s="16">
        <f>1890+1723.2+1636.68+1605.36+1674.12+1907.88+2402.76+2634.48+2770.68+2829.36+2788.44+2703.12+2664.24+2669.58+2762.52+2843.04+2966.4+3021.84+3064.68+3081.96+3023.16+2831.64+2461.8+2058.36</f>
        <v>60015.3</v>
      </c>
      <c r="R17" s="19"/>
      <c r="S17" s="14">
        <f t="shared" si="6"/>
        <v>1.517892347673232</v>
      </c>
    </row>
    <row r="18" spans="1:19" x14ac:dyDescent="0.2">
      <c r="A18" s="8" t="s">
        <v>24</v>
      </c>
      <c r="B18" s="64">
        <f t="shared" si="0"/>
        <v>2.9986866917415798</v>
      </c>
      <c r="C18" s="65"/>
      <c r="D18" s="65"/>
      <c r="E18" s="64">
        <f t="shared" si="1"/>
        <v>1.0509853082584213</v>
      </c>
      <c r="F18" s="64">
        <v>0</v>
      </c>
      <c r="G18" s="64">
        <f t="shared" si="2"/>
        <v>0</v>
      </c>
      <c r="H18" s="136">
        <f>'ведомость учета_19.06.24'!V19</f>
        <v>4.049672000000001</v>
      </c>
      <c r="I18" s="137"/>
      <c r="J18" s="124">
        <f>'ведомость учета_19.06.24'!U19</f>
        <v>1.9945200000000001</v>
      </c>
      <c r="K18" s="16">
        <f t="shared" si="3"/>
        <v>2.5864751012766867</v>
      </c>
      <c r="L18" s="16">
        <f t="shared" si="7"/>
        <v>2.5864751012766866E-2</v>
      </c>
      <c r="M18" s="16">
        <f t="shared" si="4"/>
        <v>48.826463063661592</v>
      </c>
      <c r="P18" s="19">
        <f t="shared" si="5"/>
        <v>6.0441920000000007</v>
      </c>
      <c r="R18" s="19"/>
      <c r="S18" s="14">
        <f t="shared" si="6"/>
        <v>1.5867757477238673</v>
      </c>
    </row>
    <row r="19" spans="1:19" x14ac:dyDescent="0.2">
      <c r="A19" s="8" t="s">
        <v>25</v>
      </c>
      <c r="B19" s="64">
        <f t="shared" si="0"/>
        <v>3.9940410415586909</v>
      </c>
      <c r="C19" s="65"/>
      <c r="D19" s="65"/>
      <c r="E19" s="64">
        <f t="shared" si="1"/>
        <v>1.3998389584413085</v>
      </c>
      <c r="F19" s="64">
        <v>0</v>
      </c>
      <c r="G19" s="64">
        <f t="shared" si="2"/>
        <v>0</v>
      </c>
      <c r="H19" s="136">
        <f>'ведомость учета_19.06.24'!V20</f>
        <v>5.3938799999999993</v>
      </c>
      <c r="I19" s="137"/>
      <c r="J19" s="124">
        <f>'ведомость учета_19.06.24'!U20</f>
        <v>2.2606800000000002</v>
      </c>
      <c r="K19" s="16">
        <f t="shared" si="3"/>
        <v>3.4450040198994607</v>
      </c>
      <c r="L19" s="16">
        <f t="shared" si="7"/>
        <v>3.4450040198994607E-2</v>
      </c>
      <c r="M19" s="16">
        <f t="shared" si="4"/>
        <v>65.033435446086216</v>
      </c>
      <c r="P19" s="19">
        <f t="shared" si="5"/>
        <v>7.65456</v>
      </c>
      <c r="R19" s="19"/>
      <c r="S19" s="14">
        <f t="shared" si="6"/>
        <v>2.1134743678334469</v>
      </c>
    </row>
    <row r="20" spans="1:19" x14ac:dyDescent="0.2">
      <c r="A20" s="8" t="s">
        <v>26</v>
      </c>
      <c r="B20" s="64">
        <f t="shared" si="0"/>
        <v>6.6893219562840187</v>
      </c>
      <c r="C20" s="65"/>
      <c r="D20" s="65"/>
      <c r="E20" s="64">
        <f t="shared" si="1"/>
        <v>2.3444860437159822</v>
      </c>
      <c r="F20" s="64">
        <v>0</v>
      </c>
      <c r="G20" s="64">
        <f t="shared" si="2"/>
        <v>0</v>
      </c>
      <c r="H20" s="136">
        <f>'ведомость учета_19.06.24'!V21</f>
        <v>9.0338080000000005</v>
      </c>
      <c r="I20" s="137"/>
      <c r="J20" s="124">
        <f>'ведомость учета_19.06.24'!U21</f>
        <v>2.4517199999999999</v>
      </c>
      <c r="K20" s="16">
        <f t="shared" si="3"/>
        <v>5.7697807283439584</v>
      </c>
      <c r="L20" s="16">
        <f t="shared" si="7"/>
        <v>5.7697807283439581E-2</v>
      </c>
      <c r="M20" s="16">
        <f t="shared" si="4"/>
        <v>108.91965883563174</v>
      </c>
      <c r="P20" s="19">
        <f t="shared" si="5"/>
        <v>11.485528</v>
      </c>
      <c r="R20" s="19"/>
      <c r="S20" s="14">
        <f t="shared" si="6"/>
        <v>3.5397008557714922</v>
      </c>
    </row>
    <row r="21" spans="1:19" x14ac:dyDescent="0.2">
      <c r="A21" s="8" t="s">
        <v>27</v>
      </c>
      <c r="B21" s="64">
        <f t="shared" si="0"/>
        <v>7.7579953209422037</v>
      </c>
      <c r="C21" s="65"/>
      <c r="D21" s="65"/>
      <c r="E21" s="64">
        <f t="shared" si="1"/>
        <v>2.7190366790577944</v>
      </c>
      <c r="F21" s="64">
        <v>0</v>
      </c>
      <c r="G21" s="64">
        <f t="shared" si="2"/>
        <v>0</v>
      </c>
      <c r="H21" s="136">
        <f>'ведомость учета_19.06.24'!V22</f>
        <v>10.477031999999998</v>
      </c>
      <c r="I21" s="137"/>
      <c r="J21" s="124">
        <f>'ведомость учета_19.06.24'!U22</f>
        <v>2.7610800000000002</v>
      </c>
      <c r="K21" s="16">
        <f t="shared" si="3"/>
        <v>6.6915499337425528</v>
      </c>
      <c r="L21" s="16">
        <f t="shared" si="7"/>
        <v>6.6915499337425521E-2</v>
      </c>
      <c r="M21" s="16">
        <f t="shared" si="4"/>
        <v>126.32045656161787</v>
      </c>
      <c r="N21" s="67">
        <f>MAX(H13:H36)</f>
        <v>10.689912</v>
      </c>
      <c r="P21" s="19">
        <f>H21+J21</f>
        <v>13.238111999999997</v>
      </c>
      <c r="R21" s="19"/>
      <c r="S21" s="14">
        <f t="shared" si="6"/>
        <v>4.1051967383350743</v>
      </c>
    </row>
    <row r="22" spans="1:19" x14ac:dyDescent="0.2">
      <c r="A22" s="8" t="s">
        <v>28</v>
      </c>
      <c r="B22" s="64">
        <f t="shared" si="0"/>
        <v>7.9156279447541937</v>
      </c>
      <c r="C22" s="65"/>
      <c r="D22" s="65"/>
      <c r="E22" s="64">
        <f t="shared" si="1"/>
        <v>2.7742840552458059</v>
      </c>
      <c r="F22" s="64">
        <v>0</v>
      </c>
      <c r="G22" s="64">
        <f>$G$43*L22</f>
        <v>0</v>
      </c>
      <c r="H22" s="136">
        <f>'ведомость учета_19.06.24'!V23</f>
        <v>10.689912</v>
      </c>
      <c r="I22" s="137"/>
      <c r="J22" s="124">
        <f>'ведомость учета_19.06.24'!U23</f>
        <v>2.8410000000000002</v>
      </c>
      <c r="K22" s="16">
        <f t="shared" si="3"/>
        <v>6.827513740085335</v>
      </c>
      <c r="L22" s="16">
        <f t="shared" si="7"/>
        <v>6.827513740085335E-2</v>
      </c>
      <c r="M22" s="16">
        <f t="shared" si="4"/>
        <v>128.88712799994485</v>
      </c>
      <c r="P22" s="19">
        <f t="shared" si="5"/>
        <v>13.530912000000001</v>
      </c>
      <c r="R22" s="19"/>
      <c r="S22" s="14">
        <f t="shared" si="6"/>
        <v>4.1886091285670393</v>
      </c>
    </row>
    <row r="23" spans="1:19" x14ac:dyDescent="0.2">
      <c r="A23" s="8" t="s">
        <v>29</v>
      </c>
      <c r="B23" s="64">
        <f t="shared" si="0"/>
        <v>7.7440447448776712</v>
      </c>
      <c r="C23" s="65"/>
      <c r="D23" s="65"/>
      <c r="E23" s="64">
        <f t="shared" si="1"/>
        <v>2.7141472551223291</v>
      </c>
      <c r="F23" s="64">
        <v>0</v>
      </c>
      <c r="G23" s="64">
        <f t="shared" si="2"/>
        <v>0</v>
      </c>
      <c r="H23" s="136">
        <f>'ведомость учета_19.06.24'!V24</f>
        <v>10.458192</v>
      </c>
      <c r="I23" s="137"/>
      <c r="J23" s="124">
        <f>'ведомость учета_19.06.24'!U24</f>
        <v>2.8837199999999994</v>
      </c>
      <c r="K23" s="16">
        <f t="shared" si="3"/>
        <v>6.6795170602387133</v>
      </c>
      <c r="L23" s="16">
        <f t="shared" si="7"/>
        <v>6.6795170602387127E-2</v>
      </c>
      <c r="M23" s="16">
        <f t="shared" si="4"/>
        <v>126.0933046924988</v>
      </c>
      <c r="P23" s="19">
        <f t="shared" si="5"/>
        <v>13.341912000000001</v>
      </c>
      <c r="R23" s="19"/>
      <c r="S23" s="14">
        <f t="shared" si="6"/>
        <v>4.097814694780161</v>
      </c>
    </row>
    <row r="24" spans="1:19" x14ac:dyDescent="0.2">
      <c r="A24" s="8" t="s">
        <v>30</v>
      </c>
      <c r="B24" s="64">
        <f t="shared" si="0"/>
        <v>6.8456335701332076</v>
      </c>
      <c r="C24" s="65"/>
      <c r="D24" s="65"/>
      <c r="E24" s="64">
        <f t="shared" si="1"/>
        <v>2.3992704298667911</v>
      </c>
      <c r="F24" s="64">
        <v>0</v>
      </c>
      <c r="G24" s="64">
        <f t="shared" si="2"/>
        <v>0</v>
      </c>
      <c r="H24" s="136">
        <f>'ведомость учета_19.06.24'!V25</f>
        <v>9.2449039999999982</v>
      </c>
      <c r="I24" s="137"/>
      <c r="J24" s="124">
        <f>'ведомость учета_19.06.24'!U25</f>
        <v>2.9354400000000007</v>
      </c>
      <c r="K24" s="16">
        <f t="shared" si="3"/>
        <v>5.9046051160916821</v>
      </c>
      <c r="L24" s="16">
        <f>K24/100</f>
        <v>5.9046051160916824E-2</v>
      </c>
      <c r="M24" s="16">
        <f t="shared" si="4"/>
        <v>111.46482077637327</v>
      </c>
      <c r="P24" s="19">
        <f t="shared" si="5"/>
        <v>12.180343999999998</v>
      </c>
      <c r="R24" s="19"/>
      <c r="S24" s="14">
        <f t="shared" si="6"/>
        <v>3.6224142244693809</v>
      </c>
    </row>
    <row r="25" spans="1:19" x14ac:dyDescent="0.2">
      <c r="A25" s="8" t="s">
        <v>31</v>
      </c>
      <c r="B25" s="64">
        <f t="shared" si="0"/>
        <v>7.6169789883663146</v>
      </c>
      <c r="C25" s="65"/>
      <c r="D25" s="65"/>
      <c r="E25" s="64">
        <f t="shared" si="1"/>
        <v>2.6696130116336838</v>
      </c>
      <c r="F25" s="64">
        <v>0</v>
      </c>
      <c r="G25" s="64">
        <f t="shared" si="2"/>
        <v>0</v>
      </c>
      <c r="H25" s="136">
        <f>'ведомость учета_19.06.24'!V26</f>
        <v>10.286591999999999</v>
      </c>
      <c r="I25" s="137"/>
      <c r="J25" s="124">
        <f>'ведомость учета_19.06.24'!U26</f>
        <v>2.89452</v>
      </c>
      <c r="K25" s="16">
        <f t="shared" si="3"/>
        <v>6.5699182760954322</v>
      </c>
      <c r="L25" s="16">
        <f t="shared" si="7"/>
        <v>6.5699182760954322E-2</v>
      </c>
      <c r="M25" s="16">
        <f t="shared" si="4"/>
        <v>124.02434180816535</v>
      </c>
      <c r="P25" s="19">
        <f t="shared" si="5"/>
        <v>13.181111999999999</v>
      </c>
      <c r="R25" s="19"/>
      <c r="S25" s="14">
        <f t="shared" si="6"/>
        <v>4.030576973229028</v>
      </c>
    </row>
    <row r="26" spans="1:19" x14ac:dyDescent="0.2">
      <c r="A26" s="8" t="s">
        <v>32</v>
      </c>
      <c r="B26" s="64">
        <f t="shared" si="0"/>
        <v>7.6259535627772568</v>
      </c>
      <c r="C26" s="65"/>
      <c r="D26" s="65"/>
      <c r="E26" s="64">
        <f t="shared" si="1"/>
        <v>2.6727584372227429</v>
      </c>
      <c r="F26" s="64">
        <v>0</v>
      </c>
      <c r="G26" s="64">
        <f t="shared" si="2"/>
        <v>0</v>
      </c>
      <c r="H26" s="136">
        <f>'ведомость учета_19.06.24'!V27</f>
        <v>10.298712</v>
      </c>
      <c r="I26" s="137"/>
      <c r="J26" s="124">
        <f>'ведомость учета_19.06.24'!U27</f>
        <v>2.8211999999999993</v>
      </c>
      <c r="K26" s="16">
        <f t="shared" si="3"/>
        <v>6.5776591692412181</v>
      </c>
      <c r="L26" s="16">
        <f>K26/100</f>
        <v>6.5776591692412179E-2</v>
      </c>
      <c r="M26" s="16">
        <f t="shared" si="4"/>
        <v>124.17047135454136</v>
      </c>
      <c r="P26" s="19">
        <f t="shared" si="5"/>
        <v>13.119911999999999</v>
      </c>
      <c r="R26" s="19"/>
      <c r="S26" s="14">
        <f t="shared" si="6"/>
        <v>4.0353259311847385</v>
      </c>
    </row>
    <row r="27" spans="1:19" x14ac:dyDescent="0.2">
      <c r="A27" s="8" t="s">
        <v>33</v>
      </c>
      <c r="B27" s="64">
        <f t="shared" si="0"/>
        <v>7.4055996228840435</v>
      </c>
      <c r="C27" s="65"/>
      <c r="D27" s="65"/>
      <c r="E27" s="64">
        <f t="shared" si="1"/>
        <v>2.5955283771159556</v>
      </c>
      <c r="F27" s="64">
        <v>0</v>
      </c>
      <c r="G27" s="64">
        <f t="shared" si="2"/>
        <v>0</v>
      </c>
      <c r="H27" s="136">
        <f>'ведомость учета_19.06.24'!V28</f>
        <v>10.001128</v>
      </c>
      <c r="I27" s="137"/>
      <c r="J27" s="124">
        <f>'ведомость учета_19.06.24'!U28</f>
        <v>2.8391999999999999</v>
      </c>
      <c r="K27" s="16">
        <f t="shared" si="3"/>
        <v>6.3875959723851956</v>
      </c>
      <c r="L27" s="16">
        <f t="shared" si="7"/>
        <v>6.3875959723851961E-2</v>
      </c>
      <c r="M27" s="16">
        <f t="shared" si="4"/>
        <v>120.58253282906655</v>
      </c>
      <c r="P27" s="19">
        <f t="shared" si="5"/>
        <v>12.840328</v>
      </c>
      <c r="R27" s="19"/>
      <c r="S27" s="14">
        <f t="shared" si="6"/>
        <v>3.9187241238999366</v>
      </c>
    </row>
    <row r="28" spans="1:19" x14ac:dyDescent="0.2">
      <c r="A28" s="8" t="s">
        <v>34</v>
      </c>
      <c r="B28" s="64">
        <f t="shared" si="0"/>
        <v>6.5344439048159799</v>
      </c>
      <c r="C28" s="65"/>
      <c r="D28" s="65"/>
      <c r="E28" s="64">
        <f t="shared" si="1"/>
        <v>2.2902040951840195</v>
      </c>
      <c r="F28" s="64">
        <v>0</v>
      </c>
      <c r="G28" s="64">
        <f t="shared" si="2"/>
        <v>0</v>
      </c>
      <c r="H28" s="136">
        <f>'ведомость учета_19.06.24'!V29</f>
        <v>8.8246479999999998</v>
      </c>
      <c r="I28" s="137"/>
      <c r="J28" s="124">
        <f>'ведомость учета_19.06.24'!U29</f>
        <v>2.9116800000000005</v>
      </c>
      <c r="K28" s="16">
        <f t="shared" si="3"/>
        <v>5.6361928396993886</v>
      </c>
      <c r="L28" s="16">
        <f t="shared" si="7"/>
        <v>5.6361928396993888E-2</v>
      </c>
      <c r="M28" s="16">
        <f t="shared" si="4"/>
        <v>106.3978390402519</v>
      </c>
      <c r="P28" s="19">
        <f t="shared" si="5"/>
        <v>11.736328</v>
      </c>
      <c r="R28" s="19"/>
      <c r="S28" s="14">
        <f t="shared" si="6"/>
        <v>3.4577460664962314</v>
      </c>
    </row>
    <row r="29" spans="1:19" x14ac:dyDescent="0.2">
      <c r="A29" s="8" t="s">
        <v>35</v>
      </c>
      <c r="B29" s="64">
        <f t="shared" si="0"/>
        <v>5.2069414446216316</v>
      </c>
      <c r="C29" s="65"/>
      <c r="D29" s="65"/>
      <c r="E29" s="64">
        <f t="shared" si="1"/>
        <v>1.8249385553783675</v>
      </c>
      <c r="F29" s="64">
        <v>0</v>
      </c>
      <c r="G29" s="64">
        <f t="shared" si="2"/>
        <v>0</v>
      </c>
      <c r="H29" s="136">
        <f>'ведомость учета_19.06.24'!V30</f>
        <v>7.0318799999999992</v>
      </c>
      <c r="I29" s="137"/>
      <c r="J29" s="124">
        <f>'ведомость учета_19.06.24'!U30</f>
        <v>2.9530799999999999</v>
      </c>
      <c r="K29" s="16">
        <f t="shared" si="3"/>
        <v>4.4911742321762107</v>
      </c>
      <c r="L29" s="16">
        <f t="shared" si="7"/>
        <v>4.4911742321762108E-2</v>
      </c>
      <c r="M29" s="16">
        <f t="shared" si="4"/>
        <v>84.782626614723497</v>
      </c>
      <c r="P29" s="19">
        <f t="shared" si="5"/>
        <v>9.9849599999999992</v>
      </c>
      <c r="R29" s="19"/>
      <c r="S29" s="14">
        <f t="shared" si="6"/>
        <v>2.7552889826397062</v>
      </c>
    </row>
    <row r="30" spans="1:19" x14ac:dyDescent="0.2">
      <c r="A30" s="8" t="s">
        <v>36</v>
      </c>
      <c r="B30" s="64">
        <f t="shared" si="0"/>
        <v>4.660203262933261</v>
      </c>
      <c r="C30" s="65"/>
      <c r="D30" s="65"/>
      <c r="E30" s="64">
        <f t="shared" si="1"/>
        <v>1.6333167370667396</v>
      </c>
      <c r="F30" s="64">
        <v>0</v>
      </c>
      <c r="G30" s="64">
        <f t="shared" si="2"/>
        <v>0</v>
      </c>
      <c r="H30" s="136">
        <f>'ведомость учета_19.06.24'!V31</f>
        <v>6.2935200000000009</v>
      </c>
      <c r="I30" s="137"/>
      <c r="J30" s="124">
        <f>'ведомость учета_19.06.24'!U31</f>
        <v>3.0062399999999996</v>
      </c>
      <c r="K30" s="16">
        <f t="shared" si="3"/>
        <v>4.0195928903345379</v>
      </c>
      <c r="L30" s="16">
        <f t="shared" si="7"/>
        <v>4.0195928903345376E-2</v>
      </c>
      <c r="M30" s="16">
        <f t="shared" si="4"/>
        <v>75.880298903322398</v>
      </c>
      <c r="P30" s="19">
        <f t="shared" si="5"/>
        <v>9.2997600000000009</v>
      </c>
      <c r="R30" s="19"/>
      <c r="S30" s="14">
        <f t="shared" si="6"/>
        <v>2.465978702427039</v>
      </c>
    </row>
    <row r="31" spans="1:19" x14ac:dyDescent="0.2">
      <c r="A31" s="8" t="s">
        <v>37</v>
      </c>
      <c r="B31" s="64">
        <f t="shared" si="0"/>
        <v>3.9067062887266673</v>
      </c>
      <c r="C31" s="65"/>
      <c r="D31" s="65"/>
      <c r="E31" s="64">
        <f t="shared" si="1"/>
        <v>1.3692297112733327</v>
      </c>
      <c r="F31" s="64">
        <v>0</v>
      </c>
      <c r="G31" s="64">
        <f t="shared" si="2"/>
        <v>0</v>
      </c>
      <c r="H31" s="136">
        <f>'ведомость учета_19.06.24'!V32</f>
        <v>5.2759359999999997</v>
      </c>
      <c r="I31" s="137"/>
      <c r="J31" s="124">
        <f>'ведомость учета_19.06.24'!U32</f>
        <v>3.0380400000000001</v>
      </c>
      <c r="K31" s="16">
        <f t="shared" si="3"/>
        <v>3.3696746551151082</v>
      </c>
      <c r="L31" s="16">
        <f t="shared" si="7"/>
        <v>3.3696746551151083E-2</v>
      </c>
      <c r="M31" s="16">
        <f t="shared" si="4"/>
        <v>63.611397226798211</v>
      </c>
      <c r="P31" s="19">
        <f t="shared" si="5"/>
        <v>8.3139760000000003</v>
      </c>
      <c r="R31" s="19"/>
      <c r="S31" s="14">
        <f t="shared" si="6"/>
        <v>2.0672605809416829</v>
      </c>
    </row>
    <row r="32" spans="1:19" x14ac:dyDescent="0.2">
      <c r="A32" s="8" t="s">
        <v>38</v>
      </c>
      <c r="B32" s="64">
        <f t="shared" si="0"/>
        <v>3.4414501341158577</v>
      </c>
      <c r="C32" s="65"/>
      <c r="D32" s="65"/>
      <c r="E32" s="64">
        <f t="shared" si="1"/>
        <v>1.2061658658841432</v>
      </c>
      <c r="F32" s="64">
        <v>0</v>
      </c>
      <c r="G32" s="64">
        <f t="shared" si="2"/>
        <v>0</v>
      </c>
      <c r="H32" s="136">
        <f>'ведомость учета_19.06.24'!V33</f>
        <v>4.6476160000000011</v>
      </c>
      <c r="I32" s="137"/>
      <c r="J32" s="124">
        <f>'ведомость учета_19.06.24'!U33</f>
        <v>3.0351599999999999</v>
      </c>
      <c r="K32" s="16">
        <f t="shared" si="3"/>
        <v>2.9683744916366432</v>
      </c>
      <c r="L32" s="16">
        <f t="shared" si="7"/>
        <v>2.9683744916366432E-2</v>
      </c>
      <c r="M32" s="16">
        <f t="shared" si="4"/>
        <v>56.035810050315831</v>
      </c>
      <c r="P32" s="19">
        <f t="shared" si="5"/>
        <v>7.6827760000000005</v>
      </c>
      <c r="R32" s="19"/>
      <c r="S32" s="14">
        <f t="shared" si="6"/>
        <v>1.8210670774160005</v>
      </c>
    </row>
    <row r="33" spans="1:19" x14ac:dyDescent="0.2">
      <c r="A33" s="8" t="s">
        <v>39</v>
      </c>
      <c r="B33" s="64">
        <f t="shared" si="0"/>
        <v>3.0198346987693432</v>
      </c>
      <c r="C33" s="65"/>
      <c r="D33" s="65"/>
      <c r="E33" s="64">
        <f t="shared" si="1"/>
        <v>1.0583973012306569</v>
      </c>
      <c r="F33" s="64">
        <v>0</v>
      </c>
      <c r="G33" s="64">
        <f t="shared" si="2"/>
        <v>0</v>
      </c>
      <c r="H33" s="136">
        <f>'ведомость учета_19.06.24'!V34</f>
        <v>4.0782319999999999</v>
      </c>
      <c r="I33" s="137"/>
      <c r="J33" s="124">
        <f>'ведомость учета_19.06.24'!U34</f>
        <v>3.0795599999999999</v>
      </c>
      <c r="K33" s="16">
        <f t="shared" si="3"/>
        <v>2.6047160177984341</v>
      </c>
      <c r="L33" s="16">
        <f t="shared" si="7"/>
        <v>2.6047160177984342E-2</v>
      </c>
      <c r="M33" s="16">
        <f t="shared" si="4"/>
        <v>49.170807935319864</v>
      </c>
      <c r="P33" s="19">
        <f t="shared" si="5"/>
        <v>7.1577919999999997</v>
      </c>
      <c r="R33" s="19"/>
      <c r="S33" s="14">
        <f t="shared" si="6"/>
        <v>1.5979663615204889</v>
      </c>
    </row>
    <row r="34" spans="1:19" x14ac:dyDescent="0.2">
      <c r="A34" s="9" t="s">
        <v>40</v>
      </c>
      <c r="B34" s="64">
        <f t="shared" si="0"/>
        <v>3.0140530587527898</v>
      </c>
      <c r="C34" s="65"/>
      <c r="D34" s="65"/>
      <c r="E34" s="64">
        <f t="shared" si="1"/>
        <v>1.0563709412472111</v>
      </c>
      <c r="F34" s="64">
        <v>0</v>
      </c>
      <c r="G34" s="64">
        <f t="shared" si="2"/>
        <v>0</v>
      </c>
      <c r="H34" s="136">
        <f>'ведомость учета_19.06.24'!V35</f>
        <v>4.0704240000000009</v>
      </c>
      <c r="I34" s="137"/>
      <c r="J34" s="124">
        <f>'ведомость учета_19.06.24'!U35</f>
        <v>3.0769199999999994</v>
      </c>
      <c r="K34" s="16">
        <f t="shared" si="3"/>
        <v>2.5997291453824052</v>
      </c>
      <c r="L34" s="16">
        <f>K34/100</f>
        <v>2.5997291453824053E-2</v>
      </c>
      <c r="M34" s="16">
        <f t="shared" si="4"/>
        <v>49.076667712704058</v>
      </c>
      <c r="P34" s="19">
        <f t="shared" si="5"/>
        <v>7.1473440000000004</v>
      </c>
      <c r="R34" s="19"/>
      <c r="S34" s="14">
        <f t="shared" si="6"/>
        <v>1.5949069668242701</v>
      </c>
    </row>
    <row r="35" spans="1:19" x14ac:dyDescent="0.2">
      <c r="A35" s="8" t="s">
        <v>41</v>
      </c>
      <c r="B35" s="64">
        <f t="shared" si="0"/>
        <v>2.9184960555693547</v>
      </c>
      <c r="C35" s="65"/>
      <c r="D35" s="65"/>
      <c r="E35" s="64">
        <f t="shared" si="1"/>
        <v>1.0228799444306458</v>
      </c>
      <c r="F35" s="64">
        <v>0</v>
      </c>
      <c r="G35" s="64">
        <f t="shared" si="2"/>
        <v>0</v>
      </c>
      <c r="H35" s="136">
        <f>'ведомость учета_19.06.24'!V36</f>
        <v>3.9413760000000004</v>
      </c>
      <c r="I35" s="137"/>
      <c r="J35" s="124">
        <f>'ведомость учета_19.06.24'!U36</f>
        <v>2.7718799999999999</v>
      </c>
      <c r="K35" s="16">
        <f t="shared" si="3"/>
        <v>2.5173077940064035</v>
      </c>
      <c r="L35" s="16">
        <f t="shared" si="7"/>
        <v>2.5173077940064036E-2</v>
      </c>
      <c r="M35" s="16">
        <f t="shared" si="4"/>
        <v>47.520749750597638</v>
      </c>
      <c r="P35" s="15">
        <v>16637</v>
      </c>
      <c r="R35" s="19"/>
      <c r="S35" s="14">
        <f t="shared" si="6"/>
        <v>1.5443423194423906</v>
      </c>
    </row>
    <row r="36" spans="1:19" x14ac:dyDescent="0.2">
      <c r="A36" s="8" t="s">
        <v>42</v>
      </c>
      <c r="B36" s="64">
        <f t="shared" si="0"/>
        <v>2.7535889912447331</v>
      </c>
      <c r="C36" s="65"/>
      <c r="D36" s="65"/>
      <c r="E36" s="64">
        <f>$E$41*L36</f>
        <v>0.96508300875526665</v>
      </c>
      <c r="F36" s="64">
        <v>0</v>
      </c>
      <c r="G36" s="64">
        <f>$G$43*L36</f>
        <v>0</v>
      </c>
      <c r="H36" s="136">
        <f>'ведомость учета_19.06.24'!V37</f>
        <v>3.7186719999999998</v>
      </c>
      <c r="I36" s="137"/>
      <c r="J36" s="124">
        <f>'ведомость учета_19.06.24'!U37</f>
        <v>2.4083999999999994</v>
      </c>
      <c r="K36" s="16">
        <f>H36*$K$37/$H$37</f>
        <v>2.3750695211401749</v>
      </c>
      <c r="L36" s="16">
        <f>K36/100</f>
        <v>2.3750695211401749E-2</v>
      </c>
      <c r="M36" s="16">
        <f>$J$38*L36</f>
        <v>44.835631392831935</v>
      </c>
      <c r="P36" s="19">
        <f t="shared" si="5"/>
        <v>6.1270719999999992</v>
      </c>
      <c r="R36" s="19"/>
      <c r="S36" s="14">
        <f t="shared" si="6"/>
        <v>1.4570806088344457</v>
      </c>
    </row>
    <row r="37" spans="1:19" ht="25.5" x14ac:dyDescent="0.2">
      <c r="A37" s="10" t="s">
        <v>43</v>
      </c>
      <c r="B37" s="64">
        <f>SUM(B13:B36)</f>
        <v>115.93719538461539</v>
      </c>
      <c r="C37" s="65">
        <f t="shared" ref="C37:G37" si="8">SUM(C13:C36)</f>
        <v>0</v>
      </c>
      <c r="D37" s="65">
        <f t="shared" si="8"/>
        <v>0</v>
      </c>
      <c r="E37" s="64">
        <f>SUM(E13:E36)</f>
        <v>40.63388461538463</v>
      </c>
      <c r="F37" s="64">
        <f>SUM(F13:F36)</f>
        <v>0</v>
      </c>
      <c r="G37" s="64">
        <f t="shared" si="8"/>
        <v>0</v>
      </c>
      <c r="H37" s="136">
        <f>SUM(H13:H36)</f>
        <v>156.57107999999997</v>
      </c>
      <c r="I37" s="136"/>
      <c r="J37" s="125">
        <f>SUM(J13:J36)</f>
        <v>62.925359999999998</v>
      </c>
      <c r="K37" s="14">
        <v>100</v>
      </c>
      <c r="L37" s="16">
        <f>SUM(L13:L36)</f>
        <v>1.0000000000000002</v>
      </c>
      <c r="M37" s="16">
        <f>SUM(M13:M36)</f>
        <v>1887.7608000000005</v>
      </c>
      <c r="P37" s="19">
        <f>H37+J37</f>
        <v>219.49643999999995</v>
      </c>
      <c r="Q37" s="14">
        <f>8.10363+8.10329+8.14086+8.09249+8.26614+8.42305+8.8819+12.0955+13.01982+12.95678+12.59935+11.41485+13.00456+13.1476+12.3735+11.41104+10.09829+9.58078+9.02626+8.67086+8.47279+8.53086+8.43841+8.3009</f>
        <v>241.15351000000001</v>
      </c>
      <c r="S37" s="14">
        <f>SUM(S13:S36)</f>
        <v>61.348966666666684</v>
      </c>
    </row>
    <row r="38" spans="1:19" ht="38.25" x14ac:dyDescent="0.2">
      <c r="A38" s="10" t="s">
        <v>44</v>
      </c>
      <c r="B38" s="68"/>
      <c r="C38" s="68"/>
      <c r="D38" s="68"/>
      <c r="E38" s="56">
        <f>E40</f>
        <v>1056.481</v>
      </c>
      <c r="F38" s="56">
        <f>F37*F39</f>
        <v>0</v>
      </c>
      <c r="G38" s="56">
        <f>G37*30</f>
        <v>0</v>
      </c>
      <c r="H38" s="126">
        <f>H37*30</f>
        <v>4697.1323999999986</v>
      </c>
      <c r="I38" s="138"/>
      <c r="J38" s="126">
        <f>J37*30</f>
        <v>1887.7608</v>
      </c>
    </row>
    <row r="39" spans="1:19" s="69" customFormat="1" hidden="1" x14ac:dyDescent="0.2">
      <c r="E39" s="70">
        <f>E40/26</f>
        <v>40.633884615384616</v>
      </c>
      <c r="G39" s="69">
        <v>30</v>
      </c>
      <c r="H39" s="116" t="s">
        <v>45</v>
      </c>
      <c r="I39" s="116"/>
      <c r="J39" s="116">
        <v>1840.4690000000001</v>
      </c>
    </row>
    <row r="40" spans="1:19" s="69" customFormat="1" hidden="1" x14ac:dyDescent="0.2">
      <c r="E40" s="70">
        <f>E44</f>
        <v>1056.481</v>
      </c>
      <c r="F40" s="71"/>
      <c r="G40" s="71">
        <v>0</v>
      </c>
      <c r="H40" s="118"/>
      <c r="I40" s="116"/>
      <c r="J40" s="116">
        <f>J39/30</f>
        <v>61.348966666666669</v>
      </c>
    </row>
    <row r="41" spans="1:19" s="69" customFormat="1" hidden="1" x14ac:dyDescent="0.2">
      <c r="E41" s="70">
        <f>E38/26</f>
        <v>40.633884615384616</v>
      </c>
      <c r="F41" s="71"/>
      <c r="G41" s="71">
        <f>G40/G39</f>
        <v>0</v>
      </c>
      <c r="H41" s="116"/>
      <c r="I41" s="139">
        <v>1001</v>
      </c>
      <c r="J41" s="116">
        <f>465.52-461.86</f>
        <v>3.6599999999999682</v>
      </c>
      <c r="K41" s="69">
        <f>J41/3*3600</f>
        <v>4391.9999999999618</v>
      </c>
      <c r="Q41" s="69">
        <v>1719.6780000000001</v>
      </c>
    </row>
    <row r="42" spans="1:19" s="69" customFormat="1" hidden="1" x14ac:dyDescent="0.2">
      <c r="E42" s="72"/>
      <c r="F42" s="71"/>
      <c r="G42" s="71">
        <v>0</v>
      </c>
      <c r="H42" s="116"/>
      <c r="I42" s="116" t="s">
        <v>70</v>
      </c>
      <c r="J42" s="116">
        <f>382.58-380.06</f>
        <v>2.5199999999999818</v>
      </c>
      <c r="K42" s="69">
        <f>J42/3*7200</f>
        <v>6047.9999999999563</v>
      </c>
    </row>
    <row r="43" spans="1:19" s="69" customFormat="1" hidden="1" x14ac:dyDescent="0.2">
      <c r="E43" s="72"/>
      <c r="F43" s="73"/>
      <c r="G43" s="73"/>
      <c r="H43" s="116"/>
      <c r="I43" s="116">
        <v>1016</v>
      </c>
      <c r="J43" s="116">
        <f>396.37-393.86</f>
        <v>2.5099999999999909</v>
      </c>
      <c r="K43" s="69">
        <f>J43/3*4800</f>
        <v>4015.9999999999854</v>
      </c>
      <c r="L43" s="74"/>
      <c r="M43" s="74"/>
    </row>
    <row r="44" spans="1:19" s="69" customFormat="1" hidden="1" x14ac:dyDescent="0.2">
      <c r="E44" s="70">
        <v>1056.481</v>
      </c>
      <c r="F44" s="73"/>
      <c r="G44" s="73"/>
      <c r="H44" s="116"/>
      <c r="I44" s="116">
        <v>1020</v>
      </c>
      <c r="J44" s="116">
        <f>3.79-3.79</f>
        <v>0</v>
      </c>
      <c r="K44" s="69">
        <f t="shared" ref="K44" si="9">J44/3</f>
        <v>0</v>
      </c>
      <c r="P44" s="75">
        <v>1270776</v>
      </c>
    </row>
    <row r="45" spans="1:19" s="69" customFormat="1" hidden="1" x14ac:dyDescent="0.2">
      <c r="E45" s="72"/>
      <c r="F45" s="73"/>
      <c r="G45" s="73"/>
      <c r="H45" s="116"/>
      <c r="I45" s="116">
        <v>1032</v>
      </c>
      <c r="J45" s="116">
        <f>257.3-257.05</f>
        <v>0.25</v>
      </c>
      <c r="K45" s="69">
        <f>J45/3*4800</f>
        <v>400</v>
      </c>
      <c r="N45" s="69">
        <v>905711</v>
      </c>
    </row>
    <row r="46" spans="1:19" s="69" customFormat="1" hidden="1" x14ac:dyDescent="0.2">
      <c r="E46" s="72"/>
      <c r="F46" s="73"/>
      <c r="G46" s="73"/>
      <c r="H46" s="116"/>
      <c r="I46" s="116">
        <v>1045</v>
      </c>
      <c r="J46" s="116">
        <f>1383.66-1372.5</f>
        <v>11.160000000000082</v>
      </c>
      <c r="K46" s="69">
        <f>J46/3*3600</f>
        <v>13392.000000000098</v>
      </c>
    </row>
    <row r="47" spans="1:19" s="69" customFormat="1" hidden="1" x14ac:dyDescent="0.2">
      <c r="E47" s="72"/>
      <c r="F47" s="73"/>
      <c r="G47" s="73"/>
      <c r="H47" s="116"/>
      <c r="I47" s="116">
        <v>1048</v>
      </c>
      <c r="J47" s="116">
        <f>1207.41-1202.87</f>
        <v>4.540000000000191</v>
      </c>
      <c r="K47" s="69">
        <f>J47/3*3600</f>
        <v>5448.0000000002292</v>
      </c>
    </row>
    <row r="48" spans="1:19" s="76" customFormat="1" hidden="1" x14ac:dyDescent="0.2">
      <c r="A48" s="123"/>
      <c r="B48" s="123"/>
      <c r="C48" s="123"/>
      <c r="D48" s="123"/>
      <c r="E48" s="122"/>
      <c r="F48" s="140"/>
      <c r="G48" s="140"/>
      <c r="H48" s="123"/>
      <c r="I48" s="123"/>
      <c r="J48" s="123"/>
    </row>
    <row r="49" spans="1:11" ht="15" x14ac:dyDescent="0.25">
      <c r="A49" s="94" t="s">
        <v>46</v>
      </c>
      <c r="B49" s="2"/>
      <c r="C49" s="2"/>
      <c r="D49" s="2"/>
      <c r="E49" s="141"/>
      <c r="F49" s="142"/>
      <c r="G49" s="142"/>
      <c r="I49" s="123">
        <v>2012</v>
      </c>
      <c r="J49" s="123">
        <f>1115.2-1112.66</f>
        <v>2.5399999999999636</v>
      </c>
      <c r="K49" s="14">
        <f>J49*3600</f>
        <v>9143.999999999869</v>
      </c>
    </row>
    <row r="50" spans="1:11" ht="15" x14ac:dyDescent="0.25">
      <c r="A50" s="94" t="s">
        <v>97</v>
      </c>
      <c r="B50" s="2"/>
      <c r="C50" s="2"/>
      <c r="D50" s="2"/>
      <c r="E50" s="141"/>
      <c r="F50" s="142"/>
      <c r="G50" s="2"/>
      <c r="H50" s="94" t="s">
        <v>47</v>
      </c>
      <c r="K50" s="14">
        <f>K41+K42+K44+K45+K46+K47+K49</f>
        <v>38824.000000000116</v>
      </c>
    </row>
    <row r="51" spans="1:11" ht="15" x14ac:dyDescent="0.25">
      <c r="A51" s="94"/>
      <c r="B51" s="2"/>
      <c r="C51" s="2"/>
      <c r="D51" s="2"/>
      <c r="E51" s="141"/>
      <c r="F51" s="142"/>
      <c r="G51" s="2"/>
      <c r="H51" s="94"/>
    </row>
    <row r="52" spans="1:11" ht="15" x14ac:dyDescent="0.25">
      <c r="A52" s="94"/>
      <c r="B52" s="2"/>
      <c r="C52" s="2"/>
      <c r="D52" s="2"/>
      <c r="E52" s="141"/>
      <c r="F52" s="142"/>
      <c r="G52" s="2"/>
      <c r="H52" s="94"/>
    </row>
    <row r="53" spans="1:11" ht="15" hidden="1" x14ac:dyDescent="0.25">
      <c r="A53" s="15" t="s">
        <v>48</v>
      </c>
      <c r="B53" s="15"/>
      <c r="E53" s="20"/>
      <c r="F53" s="77"/>
      <c r="H53" s="94"/>
    </row>
    <row r="54" spans="1:11" ht="15" hidden="1" x14ac:dyDescent="0.25">
      <c r="A54" s="15" t="s">
        <v>49</v>
      </c>
      <c r="B54" s="15"/>
      <c r="C54" s="62"/>
      <c r="D54" s="62"/>
      <c r="E54" s="62"/>
      <c r="F54" s="62"/>
      <c r="H54" s="94"/>
      <c r="I54" s="94"/>
      <c r="K54" s="62"/>
    </row>
  </sheetData>
  <mergeCells count="11">
    <mergeCell ref="A8:A12"/>
    <mergeCell ref="B8:C8"/>
    <mergeCell ref="D8:G8"/>
    <mergeCell ref="H8:I9"/>
    <mergeCell ref="J8:J11"/>
    <mergeCell ref="B9:B11"/>
    <mergeCell ref="C9:C11"/>
    <mergeCell ref="D9:D11"/>
    <mergeCell ref="E9:E11"/>
    <mergeCell ref="F9:F11"/>
    <mergeCell ref="G9:G11"/>
  </mergeCells>
  <pageMargins left="0.59055118110236227" right="0.39370078740157483" top="0.74803149606299213" bottom="0.74803149606299213" header="0.31496062992125984" footer="0.31496062992125984"/>
  <pageSetup paperSize="9" scale="9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3"/>
  <sheetViews>
    <sheetView view="pageBreakPreview" topLeftCell="E17" zoomScaleNormal="100" zoomScaleSheetLayoutView="100" workbookViewId="0">
      <selection activeCell="L24" sqref="L24"/>
    </sheetView>
  </sheetViews>
  <sheetFormatPr defaultColWidth="9.140625" defaultRowHeight="12.75" x14ac:dyDescent="0.2"/>
  <cols>
    <col min="1" max="1" width="7.42578125" style="2" customWidth="1"/>
    <col min="2" max="2" width="7.7109375" style="2" customWidth="1"/>
    <col min="3" max="3" width="8.5703125" style="2" customWidth="1"/>
    <col min="4" max="4" width="9.28515625" style="2" customWidth="1"/>
    <col min="5" max="5" width="8.28515625" style="2" customWidth="1"/>
    <col min="6" max="6" width="9.42578125" style="2" customWidth="1"/>
    <col min="7" max="7" width="5.28515625" style="2" customWidth="1"/>
    <col min="8" max="8" width="4.7109375" style="2" customWidth="1"/>
    <col min="9" max="9" width="4.5703125" style="2" customWidth="1"/>
    <col min="10" max="10" width="3.85546875" style="2" customWidth="1"/>
    <col min="11" max="11" width="4.7109375" style="2" customWidth="1"/>
    <col min="12" max="12" width="4.85546875" style="2" customWidth="1"/>
    <col min="13" max="13" width="4.7109375" style="2" customWidth="1"/>
    <col min="14" max="15" width="4.7109375" style="2" hidden="1" customWidth="1"/>
    <col min="16" max="16" width="6" style="2" hidden="1" customWidth="1"/>
    <col min="17" max="17" width="8.42578125" style="2" customWidth="1"/>
    <col min="18" max="18" width="6.5703125" style="2" customWidth="1"/>
    <col min="19" max="19" width="7.42578125" style="2" customWidth="1"/>
    <col min="20" max="20" width="12.28515625" style="2" customWidth="1"/>
    <col min="21" max="21" width="10.42578125" style="2" bestFit="1" customWidth="1"/>
    <col min="22" max="22" width="9.140625" style="2" customWidth="1"/>
    <col min="23" max="23" width="5.85546875" style="14" hidden="1" customWidth="1"/>
    <col min="24" max="24" width="5.42578125" style="14" hidden="1" customWidth="1"/>
    <col min="25" max="25" width="4.140625" style="14" hidden="1" customWidth="1"/>
    <col min="26" max="26" width="9" style="14" hidden="1" customWidth="1"/>
    <col min="27" max="29" width="9.140625" style="82" hidden="1" customWidth="1"/>
    <col min="30" max="258" width="9.140625" style="14"/>
    <col min="259" max="259" width="7.42578125" style="14" customWidth="1"/>
    <col min="260" max="260" width="9.140625" style="14"/>
    <col min="261" max="261" width="9.5703125" style="14" customWidth="1"/>
    <col min="262" max="262" width="9.140625" style="14"/>
    <col min="263" max="263" width="9.28515625" style="14" customWidth="1"/>
    <col min="264" max="264" width="7.7109375" style="14" customWidth="1"/>
    <col min="265" max="265" width="6.7109375" style="14" customWidth="1"/>
    <col min="266" max="266" width="6.42578125" style="14" customWidth="1"/>
    <col min="267" max="267" width="6" style="14" customWidth="1"/>
    <col min="268" max="268" width="6.28515625" style="14" customWidth="1"/>
    <col min="269" max="269" width="6" style="14" customWidth="1"/>
    <col min="270" max="270" width="6.140625" style="14" customWidth="1"/>
    <col min="271" max="271" width="6.42578125" style="14" customWidth="1"/>
    <col min="272" max="272" width="0" style="14" hidden="1" customWidth="1"/>
    <col min="273" max="273" width="8.42578125" style="14" customWidth="1"/>
    <col min="274" max="274" width="6.5703125" style="14" customWidth="1"/>
    <col min="275" max="275" width="7.42578125" style="14" customWidth="1"/>
    <col min="276" max="276" width="11" style="14" customWidth="1"/>
    <col min="277" max="277" width="9.140625" style="14"/>
    <col min="278" max="278" width="10.42578125" style="14" customWidth="1"/>
    <col min="279" max="281" width="0" style="14" hidden="1" customWidth="1"/>
    <col min="282" max="282" width="9" style="14" customWidth="1"/>
    <col min="283" max="514" width="9.140625" style="14"/>
    <col min="515" max="515" width="7.42578125" style="14" customWidth="1"/>
    <col min="516" max="516" width="9.140625" style="14"/>
    <col min="517" max="517" width="9.5703125" style="14" customWidth="1"/>
    <col min="518" max="518" width="9.140625" style="14"/>
    <col min="519" max="519" width="9.28515625" style="14" customWidth="1"/>
    <col min="520" max="520" width="7.7109375" style="14" customWidth="1"/>
    <col min="521" max="521" width="6.7109375" style="14" customWidth="1"/>
    <col min="522" max="522" width="6.42578125" style="14" customWidth="1"/>
    <col min="523" max="523" width="6" style="14" customWidth="1"/>
    <col min="524" max="524" width="6.28515625" style="14" customWidth="1"/>
    <col min="525" max="525" width="6" style="14" customWidth="1"/>
    <col min="526" max="526" width="6.140625" style="14" customWidth="1"/>
    <col min="527" max="527" width="6.42578125" style="14" customWidth="1"/>
    <col min="528" max="528" width="0" style="14" hidden="1" customWidth="1"/>
    <col min="529" max="529" width="8.42578125" style="14" customWidth="1"/>
    <col min="530" max="530" width="6.5703125" style="14" customWidth="1"/>
    <col min="531" max="531" width="7.42578125" style="14" customWidth="1"/>
    <col min="532" max="532" width="11" style="14" customWidth="1"/>
    <col min="533" max="533" width="9.140625" style="14"/>
    <col min="534" max="534" width="10.42578125" style="14" customWidth="1"/>
    <col min="535" max="537" width="0" style="14" hidden="1" customWidth="1"/>
    <col min="538" max="538" width="9" style="14" customWidth="1"/>
    <col min="539" max="770" width="9.140625" style="14"/>
    <col min="771" max="771" width="7.42578125" style="14" customWidth="1"/>
    <col min="772" max="772" width="9.140625" style="14"/>
    <col min="773" max="773" width="9.5703125" style="14" customWidth="1"/>
    <col min="774" max="774" width="9.140625" style="14"/>
    <col min="775" max="775" width="9.28515625" style="14" customWidth="1"/>
    <col min="776" max="776" width="7.7109375" style="14" customWidth="1"/>
    <col min="777" max="777" width="6.7109375" style="14" customWidth="1"/>
    <col min="778" max="778" width="6.42578125" style="14" customWidth="1"/>
    <col min="779" max="779" width="6" style="14" customWidth="1"/>
    <col min="780" max="780" width="6.28515625" style="14" customWidth="1"/>
    <col min="781" max="781" width="6" style="14" customWidth="1"/>
    <col min="782" max="782" width="6.140625" style="14" customWidth="1"/>
    <col min="783" max="783" width="6.42578125" style="14" customWidth="1"/>
    <col min="784" max="784" width="0" style="14" hidden="1" customWidth="1"/>
    <col min="785" max="785" width="8.42578125" style="14" customWidth="1"/>
    <col min="786" max="786" width="6.5703125" style="14" customWidth="1"/>
    <col min="787" max="787" width="7.42578125" style="14" customWidth="1"/>
    <col min="788" max="788" width="11" style="14" customWidth="1"/>
    <col min="789" max="789" width="9.140625" style="14"/>
    <col min="790" max="790" width="10.42578125" style="14" customWidth="1"/>
    <col min="791" max="793" width="0" style="14" hidden="1" customWidth="1"/>
    <col min="794" max="794" width="9" style="14" customWidth="1"/>
    <col min="795" max="1026" width="9.140625" style="14"/>
    <col min="1027" max="1027" width="7.42578125" style="14" customWidth="1"/>
    <col min="1028" max="1028" width="9.140625" style="14"/>
    <col min="1029" max="1029" width="9.5703125" style="14" customWidth="1"/>
    <col min="1030" max="1030" width="9.140625" style="14"/>
    <col min="1031" max="1031" width="9.28515625" style="14" customWidth="1"/>
    <col min="1032" max="1032" width="7.7109375" style="14" customWidth="1"/>
    <col min="1033" max="1033" width="6.7109375" style="14" customWidth="1"/>
    <col min="1034" max="1034" width="6.42578125" style="14" customWidth="1"/>
    <col min="1035" max="1035" width="6" style="14" customWidth="1"/>
    <col min="1036" max="1036" width="6.28515625" style="14" customWidth="1"/>
    <col min="1037" max="1037" width="6" style="14" customWidth="1"/>
    <col min="1038" max="1038" width="6.140625" style="14" customWidth="1"/>
    <col min="1039" max="1039" width="6.42578125" style="14" customWidth="1"/>
    <col min="1040" max="1040" width="0" style="14" hidden="1" customWidth="1"/>
    <col min="1041" max="1041" width="8.42578125" style="14" customWidth="1"/>
    <col min="1042" max="1042" width="6.5703125" style="14" customWidth="1"/>
    <col min="1043" max="1043" width="7.42578125" style="14" customWidth="1"/>
    <col min="1044" max="1044" width="11" style="14" customWidth="1"/>
    <col min="1045" max="1045" width="9.140625" style="14"/>
    <col min="1046" max="1046" width="10.42578125" style="14" customWidth="1"/>
    <col min="1047" max="1049" width="0" style="14" hidden="1" customWidth="1"/>
    <col min="1050" max="1050" width="9" style="14" customWidth="1"/>
    <col min="1051" max="1282" width="9.140625" style="14"/>
    <col min="1283" max="1283" width="7.42578125" style="14" customWidth="1"/>
    <col min="1284" max="1284" width="9.140625" style="14"/>
    <col min="1285" max="1285" width="9.5703125" style="14" customWidth="1"/>
    <col min="1286" max="1286" width="9.140625" style="14"/>
    <col min="1287" max="1287" width="9.28515625" style="14" customWidth="1"/>
    <col min="1288" max="1288" width="7.7109375" style="14" customWidth="1"/>
    <col min="1289" max="1289" width="6.7109375" style="14" customWidth="1"/>
    <col min="1290" max="1290" width="6.42578125" style="14" customWidth="1"/>
    <col min="1291" max="1291" width="6" style="14" customWidth="1"/>
    <col min="1292" max="1292" width="6.28515625" style="14" customWidth="1"/>
    <col min="1293" max="1293" width="6" style="14" customWidth="1"/>
    <col min="1294" max="1294" width="6.140625" style="14" customWidth="1"/>
    <col min="1295" max="1295" width="6.42578125" style="14" customWidth="1"/>
    <col min="1296" max="1296" width="0" style="14" hidden="1" customWidth="1"/>
    <col min="1297" max="1297" width="8.42578125" style="14" customWidth="1"/>
    <col min="1298" max="1298" width="6.5703125" style="14" customWidth="1"/>
    <col min="1299" max="1299" width="7.42578125" style="14" customWidth="1"/>
    <col min="1300" max="1300" width="11" style="14" customWidth="1"/>
    <col min="1301" max="1301" width="9.140625" style="14"/>
    <col min="1302" max="1302" width="10.42578125" style="14" customWidth="1"/>
    <col min="1303" max="1305" width="0" style="14" hidden="1" customWidth="1"/>
    <col min="1306" max="1306" width="9" style="14" customWidth="1"/>
    <col min="1307" max="1538" width="9.140625" style="14"/>
    <col min="1539" max="1539" width="7.42578125" style="14" customWidth="1"/>
    <col min="1540" max="1540" width="9.140625" style="14"/>
    <col min="1541" max="1541" width="9.5703125" style="14" customWidth="1"/>
    <col min="1542" max="1542" width="9.140625" style="14"/>
    <col min="1543" max="1543" width="9.28515625" style="14" customWidth="1"/>
    <col min="1544" max="1544" width="7.7109375" style="14" customWidth="1"/>
    <col min="1545" max="1545" width="6.7109375" style="14" customWidth="1"/>
    <col min="1546" max="1546" width="6.42578125" style="14" customWidth="1"/>
    <col min="1547" max="1547" width="6" style="14" customWidth="1"/>
    <col min="1548" max="1548" width="6.28515625" style="14" customWidth="1"/>
    <col min="1549" max="1549" width="6" style="14" customWidth="1"/>
    <col min="1550" max="1550" width="6.140625" style="14" customWidth="1"/>
    <col min="1551" max="1551" width="6.42578125" style="14" customWidth="1"/>
    <col min="1552" max="1552" width="0" style="14" hidden="1" customWidth="1"/>
    <col min="1553" max="1553" width="8.42578125" style="14" customWidth="1"/>
    <col min="1554" max="1554" width="6.5703125" style="14" customWidth="1"/>
    <col min="1555" max="1555" width="7.42578125" style="14" customWidth="1"/>
    <col min="1556" max="1556" width="11" style="14" customWidth="1"/>
    <col min="1557" max="1557" width="9.140625" style="14"/>
    <col min="1558" max="1558" width="10.42578125" style="14" customWidth="1"/>
    <col min="1559" max="1561" width="0" style="14" hidden="1" customWidth="1"/>
    <col min="1562" max="1562" width="9" style="14" customWidth="1"/>
    <col min="1563" max="1794" width="9.140625" style="14"/>
    <col min="1795" max="1795" width="7.42578125" style="14" customWidth="1"/>
    <col min="1796" max="1796" width="9.140625" style="14"/>
    <col min="1797" max="1797" width="9.5703125" style="14" customWidth="1"/>
    <col min="1798" max="1798" width="9.140625" style="14"/>
    <col min="1799" max="1799" width="9.28515625" style="14" customWidth="1"/>
    <col min="1800" max="1800" width="7.7109375" style="14" customWidth="1"/>
    <col min="1801" max="1801" width="6.7109375" style="14" customWidth="1"/>
    <col min="1802" max="1802" width="6.42578125" style="14" customWidth="1"/>
    <col min="1803" max="1803" width="6" style="14" customWidth="1"/>
    <col min="1804" max="1804" width="6.28515625" style="14" customWidth="1"/>
    <col min="1805" max="1805" width="6" style="14" customWidth="1"/>
    <col min="1806" max="1806" width="6.140625" style="14" customWidth="1"/>
    <col min="1807" max="1807" width="6.42578125" style="14" customWidth="1"/>
    <col min="1808" max="1808" width="0" style="14" hidden="1" customWidth="1"/>
    <col min="1809" max="1809" width="8.42578125" style="14" customWidth="1"/>
    <col min="1810" max="1810" width="6.5703125" style="14" customWidth="1"/>
    <col min="1811" max="1811" width="7.42578125" style="14" customWidth="1"/>
    <col min="1812" max="1812" width="11" style="14" customWidth="1"/>
    <col min="1813" max="1813" width="9.140625" style="14"/>
    <col min="1814" max="1814" width="10.42578125" style="14" customWidth="1"/>
    <col min="1815" max="1817" width="0" style="14" hidden="1" customWidth="1"/>
    <col min="1818" max="1818" width="9" style="14" customWidth="1"/>
    <col min="1819" max="2050" width="9.140625" style="14"/>
    <col min="2051" max="2051" width="7.42578125" style="14" customWidth="1"/>
    <col min="2052" max="2052" width="9.140625" style="14"/>
    <col min="2053" max="2053" width="9.5703125" style="14" customWidth="1"/>
    <col min="2054" max="2054" width="9.140625" style="14"/>
    <col min="2055" max="2055" width="9.28515625" style="14" customWidth="1"/>
    <col min="2056" max="2056" width="7.7109375" style="14" customWidth="1"/>
    <col min="2057" max="2057" width="6.7109375" style="14" customWidth="1"/>
    <col min="2058" max="2058" width="6.42578125" style="14" customWidth="1"/>
    <col min="2059" max="2059" width="6" style="14" customWidth="1"/>
    <col min="2060" max="2060" width="6.28515625" style="14" customWidth="1"/>
    <col min="2061" max="2061" width="6" style="14" customWidth="1"/>
    <col min="2062" max="2062" width="6.140625" style="14" customWidth="1"/>
    <col min="2063" max="2063" width="6.42578125" style="14" customWidth="1"/>
    <col min="2064" max="2064" width="0" style="14" hidden="1" customWidth="1"/>
    <col min="2065" max="2065" width="8.42578125" style="14" customWidth="1"/>
    <col min="2066" max="2066" width="6.5703125" style="14" customWidth="1"/>
    <col min="2067" max="2067" width="7.42578125" style="14" customWidth="1"/>
    <col min="2068" max="2068" width="11" style="14" customWidth="1"/>
    <col min="2069" max="2069" width="9.140625" style="14"/>
    <col min="2070" max="2070" width="10.42578125" style="14" customWidth="1"/>
    <col min="2071" max="2073" width="0" style="14" hidden="1" customWidth="1"/>
    <col min="2074" max="2074" width="9" style="14" customWidth="1"/>
    <col min="2075" max="2306" width="9.140625" style="14"/>
    <col min="2307" max="2307" width="7.42578125" style="14" customWidth="1"/>
    <col min="2308" max="2308" width="9.140625" style="14"/>
    <col min="2309" max="2309" width="9.5703125" style="14" customWidth="1"/>
    <col min="2310" max="2310" width="9.140625" style="14"/>
    <col min="2311" max="2311" width="9.28515625" style="14" customWidth="1"/>
    <col min="2312" max="2312" width="7.7109375" style="14" customWidth="1"/>
    <col min="2313" max="2313" width="6.7109375" style="14" customWidth="1"/>
    <col min="2314" max="2314" width="6.42578125" style="14" customWidth="1"/>
    <col min="2315" max="2315" width="6" style="14" customWidth="1"/>
    <col min="2316" max="2316" width="6.28515625" style="14" customWidth="1"/>
    <col min="2317" max="2317" width="6" style="14" customWidth="1"/>
    <col min="2318" max="2318" width="6.140625" style="14" customWidth="1"/>
    <col min="2319" max="2319" width="6.42578125" style="14" customWidth="1"/>
    <col min="2320" max="2320" width="0" style="14" hidden="1" customWidth="1"/>
    <col min="2321" max="2321" width="8.42578125" style="14" customWidth="1"/>
    <col min="2322" max="2322" width="6.5703125" style="14" customWidth="1"/>
    <col min="2323" max="2323" width="7.42578125" style="14" customWidth="1"/>
    <col min="2324" max="2324" width="11" style="14" customWidth="1"/>
    <col min="2325" max="2325" width="9.140625" style="14"/>
    <col min="2326" max="2326" width="10.42578125" style="14" customWidth="1"/>
    <col min="2327" max="2329" width="0" style="14" hidden="1" customWidth="1"/>
    <col min="2330" max="2330" width="9" style="14" customWidth="1"/>
    <col min="2331" max="2562" width="9.140625" style="14"/>
    <col min="2563" max="2563" width="7.42578125" style="14" customWidth="1"/>
    <col min="2564" max="2564" width="9.140625" style="14"/>
    <col min="2565" max="2565" width="9.5703125" style="14" customWidth="1"/>
    <col min="2566" max="2566" width="9.140625" style="14"/>
    <col min="2567" max="2567" width="9.28515625" style="14" customWidth="1"/>
    <col min="2568" max="2568" width="7.7109375" style="14" customWidth="1"/>
    <col min="2569" max="2569" width="6.7109375" style="14" customWidth="1"/>
    <col min="2570" max="2570" width="6.42578125" style="14" customWidth="1"/>
    <col min="2571" max="2571" width="6" style="14" customWidth="1"/>
    <col min="2572" max="2572" width="6.28515625" style="14" customWidth="1"/>
    <col min="2573" max="2573" width="6" style="14" customWidth="1"/>
    <col min="2574" max="2574" width="6.140625" style="14" customWidth="1"/>
    <col min="2575" max="2575" width="6.42578125" style="14" customWidth="1"/>
    <col min="2576" max="2576" width="0" style="14" hidden="1" customWidth="1"/>
    <col min="2577" max="2577" width="8.42578125" style="14" customWidth="1"/>
    <col min="2578" max="2578" width="6.5703125" style="14" customWidth="1"/>
    <col min="2579" max="2579" width="7.42578125" style="14" customWidth="1"/>
    <col min="2580" max="2580" width="11" style="14" customWidth="1"/>
    <col min="2581" max="2581" width="9.140625" style="14"/>
    <col min="2582" max="2582" width="10.42578125" style="14" customWidth="1"/>
    <col min="2583" max="2585" width="0" style="14" hidden="1" customWidth="1"/>
    <col min="2586" max="2586" width="9" style="14" customWidth="1"/>
    <col min="2587" max="2818" width="9.140625" style="14"/>
    <col min="2819" max="2819" width="7.42578125" style="14" customWidth="1"/>
    <col min="2820" max="2820" width="9.140625" style="14"/>
    <col min="2821" max="2821" width="9.5703125" style="14" customWidth="1"/>
    <col min="2822" max="2822" width="9.140625" style="14"/>
    <col min="2823" max="2823" width="9.28515625" style="14" customWidth="1"/>
    <col min="2824" max="2824" width="7.7109375" style="14" customWidth="1"/>
    <col min="2825" max="2825" width="6.7109375" style="14" customWidth="1"/>
    <col min="2826" max="2826" width="6.42578125" style="14" customWidth="1"/>
    <col min="2827" max="2827" width="6" style="14" customWidth="1"/>
    <col min="2828" max="2828" width="6.28515625" style="14" customWidth="1"/>
    <col min="2829" max="2829" width="6" style="14" customWidth="1"/>
    <col min="2830" max="2830" width="6.140625" style="14" customWidth="1"/>
    <col min="2831" max="2831" width="6.42578125" style="14" customWidth="1"/>
    <col min="2832" max="2832" width="0" style="14" hidden="1" customWidth="1"/>
    <col min="2833" max="2833" width="8.42578125" style="14" customWidth="1"/>
    <col min="2834" max="2834" width="6.5703125" style="14" customWidth="1"/>
    <col min="2835" max="2835" width="7.42578125" style="14" customWidth="1"/>
    <col min="2836" max="2836" width="11" style="14" customWidth="1"/>
    <col min="2837" max="2837" width="9.140625" style="14"/>
    <col min="2838" max="2838" width="10.42578125" style="14" customWidth="1"/>
    <col min="2839" max="2841" width="0" style="14" hidden="1" customWidth="1"/>
    <col min="2842" max="2842" width="9" style="14" customWidth="1"/>
    <col min="2843" max="3074" width="9.140625" style="14"/>
    <col min="3075" max="3075" width="7.42578125" style="14" customWidth="1"/>
    <col min="3076" max="3076" width="9.140625" style="14"/>
    <col min="3077" max="3077" width="9.5703125" style="14" customWidth="1"/>
    <col min="3078" max="3078" width="9.140625" style="14"/>
    <col min="3079" max="3079" width="9.28515625" style="14" customWidth="1"/>
    <col min="3080" max="3080" width="7.7109375" style="14" customWidth="1"/>
    <col min="3081" max="3081" width="6.7109375" style="14" customWidth="1"/>
    <col min="3082" max="3082" width="6.42578125" style="14" customWidth="1"/>
    <col min="3083" max="3083" width="6" style="14" customWidth="1"/>
    <col min="3084" max="3084" width="6.28515625" style="14" customWidth="1"/>
    <col min="3085" max="3085" width="6" style="14" customWidth="1"/>
    <col min="3086" max="3086" width="6.140625" style="14" customWidth="1"/>
    <col min="3087" max="3087" width="6.42578125" style="14" customWidth="1"/>
    <col min="3088" max="3088" width="0" style="14" hidden="1" customWidth="1"/>
    <col min="3089" max="3089" width="8.42578125" style="14" customWidth="1"/>
    <col min="3090" max="3090" width="6.5703125" style="14" customWidth="1"/>
    <col min="3091" max="3091" width="7.42578125" style="14" customWidth="1"/>
    <col min="3092" max="3092" width="11" style="14" customWidth="1"/>
    <col min="3093" max="3093" width="9.140625" style="14"/>
    <col min="3094" max="3094" width="10.42578125" style="14" customWidth="1"/>
    <col min="3095" max="3097" width="0" style="14" hidden="1" customWidth="1"/>
    <col min="3098" max="3098" width="9" style="14" customWidth="1"/>
    <col min="3099" max="3330" width="9.140625" style="14"/>
    <col min="3331" max="3331" width="7.42578125" style="14" customWidth="1"/>
    <col min="3332" max="3332" width="9.140625" style="14"/>
    <col min="3333" max="3333" width="9.5703125" style="14" customWidth="1"/>
    <col min="3334" max="3334" width="9.140625" style="14"/>
    <col min="3335" max="3335" width="9.28515625" style="14" customWidth="1"/>
    <col min="3336" max="3336" width="7.7109375" style="14" customWidth="1"/>
    <col min="3337" max="3337" width="6.7109375" style="14" customWidth="1"/>
    <col min="3338" max="3338" width="6.42578125" style="14" customWidth="1"/>
    <col min="3339" max="3339" width="6" style="14" customWidth="1"/>
    <col min="3340" max="3340" width="6.28515625" style="14" customWidth="1"/>
    <col min="3341" max="3341" width="6" style="14" customWidth="1"/>
    <col min="3342" max="3342" width="6.140625" style="14" customWidth="1"/>
    <col min="3343" max="3343" width="6.42578125" style="14" customWidth="1"/>
    <col min="3344" max="3344" width="0" style="14" hidden="1" customWidth="1"/>
    <col min="3345" max="3345" width="8.42578125" style="14" customWidth="1"/>
    <col min="3346" max="3346" width="6.5703125" style="14" customWidth="1"/>
    <col min="3347" max="3347" width="7.42578125" style="14" customWidth="1"/>
    <col min="3348" max="3348" width="11" style="14" customWidth="1"/>
    <col min="3349" max="3349" width="9.140625" style="14"/>
    <col min="3350" max="3350" width="10.42578125" style="14" customWidth="1"/>
    <col min="3351" max="3353" width="0" style="14" hidden="1" customWidth="1"/>
    <col min="3354" max="3354" width="9" style="14" customWidth="1"/>
    <col min="3355" max="3586" width="9.140625" style="14"/>
    <col min="3587" max="3587" width="7.42578125" style="14" customWidth="1"/>
    <col min="3588" max="3588" width="9.140625" style="14"/>
    <col min="3589" max="3589" width="9.5703125" style="14" customWidth="1"/>
    <col min="3590" max="3590" width="9.140625" style="14"/>
    <col min="3591" max="3591" width="9.28515625" style="14" customWidth="1"/>
    <col min="3592" max="3592" width="7.7109375" style="14" customWidth="1"/>
    <col min="3593" max="3593" width="6.7109375" style="14" customWidth="1"/>
    <col min="3594" max="3594" width="6.42578125" style="14" customWidth="1"/>
    <col min="3595" max="3595" width="6" style="14" customWidth="1"/>
    <col min="3596" max="3596" width="6.28515625" style="14" customWidth="1"/>
    <col min="3597" max="3597" width="6" style="14" customWidth="1"/>
    <col min="3598" max="3598" width="6.140625" style="14" customWidth="1"/>
    <col min="3599" max="3599" width="6.42578125" style="14" customWidth="1"/>
    <col min="3600" max="3600" width="0" style="14" hidden="1" customWidth="1"/>
    <col min="3601" max="3601" width="8.42578125" style="14" customWidth="1"/>
    <col min="3602" max="3602" width="6.5703125" style="14" customWidth="1"/>
    <col min="3603" max="3603" width="7.42578125" style="14" customWidth="1"/>
    <col min="3604" max="3604" width="11" style="14" customWidth="1"/>
    <col min="3605" max="3605" width="9.140625" style="14"/>
    <col min="3606" max="3606" width="10.42578125" style="14" customWidth="1"/>
    <col min="3607" max="3609" width="0" style="14" hidden="1" customWidth="1"/>
    <col min="3610" max="3610" width="9" style="14" customWidth="1"/>
    <col min="3611" max="3842" width="9.140625" style="14"/>
    <col min="3843" max="3843" width="7.42578125" style="14" customWidth="1"/>
    <col min="3844" max="3844" width="9.140625" style="14"/>
    <col min="3845" max="3845" width="9.5703125" style="14" customWidth="1"/>
    <col min="3846" max="3846" width="9.140625" style="14"/>
    <col min="3847" max="3847" width="9.28515625" style="14" customWidth="1"/>
    <col min="3848" max="3848" width="7.7109375" style="14" customWidth="1"/>
    <col min="3849" max="3849" width="6.7109375" style="14" customWidth="1"/>
    <col min="3850" max="3850" width="6.42578125" style="14" customWidth="1"/>
    <col min="3851" max="3851" width="6" style="14" customWidth="1"/>
    <col min="3852" max="3852" width="6.28515625" style="14" customWidth="1"/>
    <col min="3853" max="3853" width="6" style="14" customWidth="1"/>
    <col min="3854" max="3854" width="6.140625" style="14" customWidth="1"/>
    <col min="3855" max="3855" width="6.42578125" style="14" customWidth="1"/>
    <col min="3856" max="3856" width="0" style="14" hidden="1" customWidth="1"/>
    <col min="3857" max="3857" width="8.42578125" style="14" customWidth="1"/>
    <col min="3858" max="3858" width="6.5703125" style="14" customWidth="1"/>
    <col min="3859" max="3859" width="7.42578125" style="14" customWidth="1"/>
    <col min="3860" max="3860" width="11" style="14" customWidth="1"/>
    <col min="3861" max="3861" width="9.140625" style="14"/>
    <col min="3862" max="3862" width="10.42578125" style="14" customWidth="1"/>
    <col min="3863" max="3865" width="0" style="14" hidden="1" customWidth="1"/>
    <col min="3866" max="3866" width="9" style="14" customWidth="1"/>
    <col min="3867" max="4098" width="9.140625" style="14"/>
    <col min="4099" max="4099" width="7.42578125" style="14" customWidth="1"/>
    <col min="4100" max="4100" width="9.140625" style="14"/>
    <col min="4101" max="4101" width="9.5703125" style="14" customWidth="1"/>
    <col min="4102" max="4102" width="9.140625" style="14"/>
    <col min="4103" max="4103" width="9.28515625" style="14" customWidth="1"/>
    <col min="4104" max="4104" width="7.7109375" style="14" customWidth="1"/>
    <col min="4105" max="4105" width="6.7109375" style="14" customWidth="1"/>
    <col min="4106" max="4106" width="6.42578125" style="14" customWidth="1"/>
    <col min="4107" max="4107" width="6" style="14" customWidth="1"/>
    <col min="4108" max="4108" width="6.28515625" style="14" customWidth="1"/>
    <col min="4109" max="4109" width="6" style="14" customWidth="1"/>
    <col min="4110" max="4110" width="6.140625" style="14" customWidth="1"/>
    <col min="4111" max="4111" width="6.42578125" style="14" customWidth="1"/>
    <col min="4112" max="4112" width="0" style="14" hidden="1" customWidth="1"/>
    <col min="4113" max="4113" width="8.42578125" style="14" customWidth="1"/>
    <col min="4114" max="4114" width="6.5703125" style="14" customWidth="1"/>
    <col min="4115" max="4115" width="7.42578125" style="14" customWidth="1"/>
    <col min="4116" max="4116" width="11" style="14" customWidth="1"/>
    <col min="4117" max="4117" width="9.140625" style="14"/>
    <col min="4118" max="4118" width="10.42578125" style="14" customWidth="1"/>
    <col min="4119" max="4121" width="0" style="14" hidden="1" customWidth="1"/>
    <col min="4122" max="4122" width="9" style="14" customWidth="1"/>
    <col min="4123" max="4354" width="9.140625" style="14"/>
    <col min="4355" max="4355" width="7.42578125" style="14" customWidth="1"/>
    <col min="4356" max="4356" width="9.140625" style="14"/>
    <col min="4357" max="4357" width="9.5703125" style="14" customWidth="1"/>
    <col min="4358" max="4358" width="9.140625" style="14"/>
    <col min="4359" max="4359" width="9.28515625" style="14" customWidth="1"/>
    <col min="4360" max="4360" width="7.7109375" style="14" customWidth="1"/>
    <col min="4361" max="4361" width="6.7109375" style="14" customWidth="1"/>
    <col min="4362" max="4362" width="6.42578125" style="14" customWidth="1"/>
    <col min="4363" max="4363" width="6" style="14" customWidth="1"/>
    <col min="4364" max="4364" width="6.28515625" style="14" customWidth="1"/>
    <col min="4365" max="4365" width="6" style="14" customWidth="1"/>
    <col min="4366" max="4366" width="6.140625" style="14" customWidth="1"/>
    <col min="4367" max="4367" width="6.42578125" style="14" customWidth="1"/>
    <col min="4368" max="4368" width="0" style="14" hidden="1" customWidth="1"/>
    <col min="4369" max="4369" width="8.42578125" style="14" customWidth="1"/>
    <col min="4370" max="4370" width="6.5703125" style="14" customWidth="1"/>
    <col min="4371" max="4371" width="7.42578125" style="14" customWidth="1"/>
    <col min="4372" max="4372" width="11" style="14" customWidth="1"/>
    <col min="4373" max="4373" width="9.140625" style="14"/>
    <col min="4374" max="4374" width="10.42578125" style="14" customWidth="1"/>
    <col min="4375" max="4377" width="0" style="14" hidden="1" customWidth="1"/>
    <col min="4378" max="4378" width="9" style="14" customWidth="1"/>
    <col min="4379" max="4610" width="9.140625" style="14"/>
    <col min="4611" max="4611" width="7.42578125" style="14" customWidth="1"/>
    <col min="4612" max="4612" width="9.140625" style="14"/>
    <col min="4613" max="4613" width="9.5703125" style="14" customWidth="1"/>
    <col min="4614" max="4614" width="9.140625" style="14"/>
    <col min="4615" max="4615" width="9.28515625" style="14" customWidth="1"/>
    <col min="4616" max="4616" width="7.7109375" style="14" customWidth="1"/>
    <col min="4617" max="4617" width="6.7109375" style="14" customWidth="1"/>
    <col min="4618" max="4618" width="6.42578125" style="14" customWidth="1"/>
    <col min="4619" max="4619" width="6" style="14" customWidth="1"/>
    <col min="4620" max="4620" width="6.28515625" style="14" customWidth="1"/>
    <col min="4621" max="4621" width="6" style="14" customWidth="1"/>
    <col min="4622" max="4622" width="6.140625" style="14" customWidth="1"/>
    <col min="4623" max="4623" width="6.42578125" style="14" customWidth="1"/>
    <col min="4624" max="4624" width="0" style="14" hidden="1" customWidth="1"/>
    <col min="4625" max="4625" width="8.42578125" style="14" customWidth="1"/>
    <col min="4626" max="4626" width="6.5703125" style="14" customWidth="1"/>
    <col min="4627" max="4627" width="7.42578125" style="14" customWidth="1"/>
    <col min="4628" max="4628" width="11" style="14" customWidth="1"/>
    <col min="4629" max="4629" width="9.140625" style="14"/>
    <col min="4630" max="4630" width="10.42578125" style="14" customWidth="1"/>
    <col min="4631" max="4633" width="0" style="14" hidden="1" customWidth="1"/>
    <col min="4634" max="4634" width="9" style="14" customWidth="1"/>
    <col min="4635" max="4866" width="9.140625" style="14"/>
    <col min="4867" max="4867" width="7.42578125" style="14" customWidth="1"/>
    <col min="4868" max="4868" width="9.140625" style="14"/>
    <col min="4869" max="4869" width="9.5703125" style="14" customWidth="1"/>
    <col min="4870" max="4870" width="9.140625" style="14"/>
    <col min="4871" max="4871" width="9.28515625" style="14" customWidth="1"/>
    <col min="4872" max="4872" width="7.7109375" style="14" customWidth="1"/>
    <col min="4873" max="4873" width="6.7109375" style="14" customWidth="1"/>
    <col min="4874" max="4874" width="6.42578125" style="14" customWidth="1"/>
    <col min="4875" max="4875" width="6" style="14" customWidth="1"/>
    <col min="4876" max="4876" width="6.28515625" style="14" customWidth="1"/>
    <col min="4877" max="4877" width="6" style="14" customWidth="1"/>
    <col min="4878" max="4878" width="6.140625" style="14" customWidth="1"/>
    <col min="4879" max="4879" width="6.42578125" style="14" customWidth="1"/>
    <col min="4880" max="4880" width="0" style="14" hidden="1" customWidth="1"/>
    <col min="4881" max="4881" width="8.42578125" style="14" customWidth="1"/>
    <col min="4882" max="4882" width="6.5703125" style="14" customWidth="1"/>
    <col min="4883" max="4883" width="7.42578125" style="14" customWidth="1"/>
    <col min="4884" max="4884" width="11" style="14" customWidth="1"/>
    <col min="4885" max="4885" width="9.140625" style="14"/>
    <col min="4886" max="4886" width="10.42578125" style="14" customWidth="1"/>
    <col min="4887" max="4889" width="0" style="14" hidden="1" customWidth="1"/>
    <col min="4890" max="4890" width="9" style="14" customWidth="1"/>
    <col min="4891" max="5122" width="9.140625" style="14"/>
    <col min="5123" max="5123" width="7.42578125" style="14" customWidth="1"/>
    <col min="5124" max="5124" width="9.140625" style="14"/>
    <col min="5125" max="5125" width="9.5703125" style="14" customWidth="1"/>
    <col min="5126" max="5126" width="9.140625" style="14"/>
    <col min="5127" max="5127" width="9.28515625" style="14" customWidth="1"/>
    <col min="5128" max="5128" width="7.7109375" style="14" customWidth="1"/>
    <col min="5129" max="5129" width="6.7109375" style="14" customWidth="1"/>
    <col min="5130" max="5130" width="6.42578125" style="14" customWidth="1"/>
    <col min="5131" max="5131" width="6" style="14" customWidth="1"/>
    <col min="5132" max="5132" width="6.28515625" style="14" customWidth="1"/>
    <col min="5133" max="5133" width="6" style="14" customWidth="1"/>
    <col min="5134" max="5134" width="6.140625" style="14" customWidth="1"/>
    <col min="5135" max="5135" width="6.42578125" style="14" customWidth="1"/>
    <col min="5136" max="5136" width="0" style="14" hidden="1" customWidth="1"/>
    <col min="5137" max="5137" width="8.42578125" style="14" customWidth="1"/>
    <col min="5138" max="5138" width="6.5703125" style="14" customWidth="1"/>
    <col min="5139" max="5139" width="7.42578125" style="14" customWidth="1"/>
    <col min="5140" max="5140" width="11" style="14" customWidth="1"/>
    <col min="5141" max="5141" width="9.140625" style="14"/>
    <col min="5142" max="5142" width="10.42578125" style="14" customWidth="1"/>
    <col min="5143" max="5145" width="0" style="14" hidden="1" customWidth="1"/>
    <col min="5146" max="5146" width="9" style="14" customWidth="1"/>
    <col min="5147" max="5378" width="9.140625" style="14"/>
    <col min="5379" max="5379" width="7.42578125" style="14" customWidth="1"/>
    <col min="5380" max="5380" width="9.140625" style="14"/>
    <col min="5381" max="5381" width="9.5703125" style="14" customWidth="1"/>
    <col min="5382" max="5382" width="9.140625" style="14"/>
    <col min="5383" max="5383" width="9.28515625" style="14" customWidth="1"/>
    <col min="5384" max="5384" width="7.7109375" style="14" customWidth="1"/>
    <col min="5385" max="5385" width="6.7109375" style="14" customWidth="1"/>
    <col min="5386" max="5386" width="6.42578125" style="14" customWidth="1"/>
    <col min="5387" max="5387" width="6" style="14" customWidth="1"/>
    <col min="5388" max="5388" width="6.28515625" style="14" customWidth="1"/>
    <col min="5389" max="5389" width="6" style="14" customWidth="1"/>
    <col min="5390" max="5390" width="6.140625" style="14" customWidth="1"/>
    <col min="5391" max="5391" width="6.42578125" style="14" customWidth="1"/>
    <col min="5392" max="5392" width="0" style="14" hidden="1" customWidth="1"/>
    <col min="5393" max="5393" width="8.42578125" style="14" customWidth="1"/>
    <col min="5394" max="5394" width="6.5703125" style="14" customWidth="1"/>
    <col min="5395" max="5395" width="7.42578125" style="14" customWidth="1"/>
    <col min="5396" max="5396" width="11" style="14" customWidth="1"/>
    <col min="5397" max="5397" width="9.140625" style="14"/>
    <col min="5398" max="5398" width="10.42578125" style="14" customWidth="1"/>
    <col min="5399" max="5401" width="0" style="14" hidden="1" customWidth="1"/>
    <col min="5402" max="5402" width="9" style="14" customWidth="1"/>
    <col min="5403" max="5634" width="9.140625" style="14"/>
    <col min="5635" max="5635" width="7.42578125" style="14" customWidth="1"/>
    <col min="5636" max="5636" width="9.140625" style="14"/>
    <col min="5637" max="5637" width="9.5703125" style="14" customWidth="1"/>
    <col min="5638" max="5638" width="9.140625" style="14"/>
    <col min="5639" max="5639" width="9.28515625" style="14" customWidth="1"/>
    <col min="5640" max="5640" width="7.7109375" style="14" customWidth="1"/>
    <col min="5641" max="5641" width="6.7109375" style="14" customWidth="1"/>
    <col min="5642" max="5642" width="6.42578125" style="14" customWidth="1"/>
    <col min="5643" max="5643" width="6" style="14" customWidth="1"/>
    <col min="5644" max="5644" width="6.28515625" style="14" customWidth="1"/>
    <col min="5645" max="5645" width="6" style="14" customWidth="1"/>
    <col min="5646" max="5646" width="6.140625" style="14" customWidth="1"/>
    <col min="5647" max="5647" width="6.42578125" style="14" customWidth="1"/>
    <col min="5648" max="5648" width="0" style="14" hidden="1" customWidth="1"/>
    <col min="5649" max="5649" width="8.42578125" style="14" customWidth="1"/>
    <col min="5650" max="5650" width="6.5703125" style="14" customWidth="1"/>
    <col min="5651" max="5651" width="7.42578125" style="14" customWidth="1"/>
    <col min="5652" max="5652" width="11" style="14" customWidth="1"/>
    <col min="5653" max="5653" width="9.140625" style="14"/>
    <col min="5654" max="5654" width="10.42578125" style="14" customWidth="1"/>
    <col min="5655" max="5657" width="0" style="14" hidden="1" customWidth="1"/>
    <col min="5658" max="5658" width="9" style="14" customWidth="1"/>
    <col min="5659" max="5890" width="9.140625" style="14"/>
    <col min="5891" max="5891" width="7.42578125" style="14" customWidth="1"/>
    <col min="5892" max="5892" width="9.140625" style="14"/>
    <col min="5893" max="5893" width="9.5703125" style="14" customWidth="1"/>
    <col min="5894" max="5894" width="9.140625" style="14"/>
    <col min="5895" max="5895" width="9.28515625" style="14" customWidth="1"/>
    <col min="5896" max="5896" width="7.7109375" style="14" customWidth="1"/>
    <col min="5897" max="5897" width="6.7109375" style="14" customWidth="1"/>
    <col min="5898" max="5898" width="6.42578125" style="14" customWidth="1"/>
    <col min="5899" max="5899" width="6" style="14" customWidth="1"/>
    <col min="5900" max="5900" width="6.28515625" style="14" customWidth="1"/>
    <col min="5901" max="5901" width="6" style="14" customWidth="1"/>
    <col min="5902" max="5902" width="6.140625" style="14" customWidth="1"/>
    <col min="5903" max="5903" width="6.42578125" style="14" customWidth="1"/>
    <col min="5904" max="5904" width="0" style="14" hidden="1" customWidth="1"/>
    <col min="5905" max="5905" width="8.42578125" style="14" customWidth="1"/>
    <col min="5906" max="5906" width="6.5703125" style="14" customWidth="1"/>
    <col min="5907" max="5907" width="7.42578125" style="14" customWidth="1"/>
    <col min="5908" max="5908" width="11" style="14" customWidth="1"/>
    <col min="5909" max="5909" width="9.140625" style="14"/>
    <col min="5910" max="5910" width="10.42578125" style="14" customWidth="1"/>
    <col min="5911" max="5913" width="0" style="14" hidden="1" customWidth="1"/>
    <col min="5914" max="5914" width="9" style="14" customWidth="1"/>
    <col min="5915" max="6146" width="9.140625" style="14"/>
    <col min="6147" max="6147" width="7.42578125" style="14" customWidth="1"/>
    <col min="6148" max="6148" width="9.140625" style="14"/>
    <col min="6149" max="6149" width="9.5703125" style="14" customWidth="1"/>
    <col min="6150" max="6150" width="9.140625" style="14"/>
    <col min="6151" max="6151" width="9.28515625" style="14" customWidth="1"/>
    <col min="6152" max="6152" width="7.7109375" style="14" customWidth="1"/>
    <col min="6153" max="6153" width="6.7109375" style="14" customWidth="1"/>
    <col min="6154" max="6154" width="6.42578125" style="14" customWidth="1"/>
    <col min="6155" max="6155" width="6" style="14" customWidth="1"/>
    <col min="6156" max="6156" width="6.28515625" style="14" customWidth="1"/>
    <col min="6157" max="6157" width="6" style="14" customWidth="1"/>
    <col min="6158" max="6158" width="6.140625" style="14" customWidth="1"/>
    <col min="6159" max="6159" width="6.42578125" style="14" customWidth="1"/>
    <col min="6160" max="6160" width="0" style="14" hidden="1" customWidth="1"/>
    <col min="6161" max="6161" width="8.42578125" style="14" customWidth="1"/>
    <col min="6162" max="6162" width="6.5703125" style="14" customWidth="1"/>
    <col min="6163" max="6163" width="7.42578125" style="14" customWidth="1"/>
    <col min="6164" max="6164" width="11" style="14" customWidth="1"/>
    <col min="6165" max="6165" width="9.140625" style="14"/>
    <col min="6166" max="6166" width="10.42578125" style="14" customWidth="1"/>
    <col min="6167" max="6169" width="0" style="14" hidden="1" customWidth="1"/>
    <col min="6170" max="6170" width="9" style="14" customWidth="1"/>
    <col min="6171" max="6402" width="9.140625" style="14"/>
    <col min="6403" max="6403" width="7.42578125" style="14" customWidth="1"/>
    <col min="6404" max="6404" width="9.140625" style="14"/>
    <col min="6405" max="6405" width="9.5703125" style="14" customWidth="1"/>
    <col min="6406" max="6406" width="9.140625" style="14"/>
    <col min="6407" max="6407" width="9.28515625" style="14" customWidth="1"/>
    <col min="6408" max="6408" width="7.7109375" style="14" customWidth="1"/>
    <col min="6409" max="6409" width="6.7109375" style="14" customWidth="1"/>
    <col min="6410" max="6410" width="6.42578125" style="14" customWidth="1"/>
    <col min="6411" max="6411" width="6" style="14" customWidth="1"/>
    <col min="6412" max="6412" width="6.28515625" style="14" customWidth="1"/>
    <col min="6413" max="6413" width="6" style="14" customWidth="1"/>
    <col min="6414" max="6414" width="6.140625" style="14" customWidth="1"/>
    <col min="6415" max="6415" width="6.42578125" style="14" customWidth="1"/>
    <col min="6416" max="6416" width="0" style="14" hidden="1" customWidth="1"/>
    <col min="6417" max="6417" width="8.42578125" style="14" customWidth="1"/>
    <col min="6418" max="6418" width="6.5703125" style="14" customWidth="1"/>
    <col min="6419" max="6419" width="7.42578125" style="14" customWidth="1"/>
    <col min="6420" max="6420" width="11" style="14" customWidth="1"/>
    <col min="6421" max="6421" width="9.140625" style="14"/>
    <col min="6422" max="6422" width="10.42578125" style="14" customWidth="1"/>
    <col min="6423" max="6425" width="0" style="14" hidden="1" customWidth="1"/>
    <col min="6426" max="6426" width="9" style="14" customWidth="1"/>
    <col min="6427" max="6658" width="9.140625" style="14"/>
    <col min="6659" max="6659" width="7.42578125" style="14" customWidth="1"/>
    <col min="6660" max="6660" width="9.140625" style="14"/>
    <col min="6661" max="6661" width="9.5703125" style="14" customWidth="1"/>
    <col min="6662" max="6662" width="9.140625" style="14"/>
    <col min="6663" max="6663" width="9.28515625" style="14" customWidth="1"/>
    <col min="6664" max="6664" width="7.7109375" style="14" customWidth="1"/>
    <col min="6665" max="6665" width="6.7109375" style="14" customWidth="1"/>
    <col min="6666" max="6666" width="6.42578125" style="14" customWidth="1"/>
    <col min="6667" max="6667" width="6" style="14" customWidth="1"/>
    <col min="6668" max="6668" width="6.28515625" style="14" customWidth="1"/>
    <col min="6669" max="6669" width="6" style="14" customWidth="1"/>
    <col min="6670" max="6670" width="6.140625" style="14" customWidth="1"/>
    <col min="6671" max="6671" width="6.42578125" style="14" customWidth="1"/>
    <col min="6672" max="6672" width="0" style="14" hidden="1" customWidth="1"/>
    <col min="6673" max="6673" width="8.42578125" style="14" customWidth="1"/>
    <col min="6674" max="6674" width="6.5703125" style="14" customWidth="1"/>
    <col min="6675" max="6675" width="7.42578125" style="14" customWidth="1"/>
    <col min="6676" max="6676" width="11" style="14" customWidth="1"/>
    <col min="6677" max="6677" width="9.140625" style="14"/>
    <col min="6678" max="6678" width="10.42578125" style="14" customWidth="1"/>
    <col min="6679" max="6681" width="0" style="14" hidden="1" customWidth="1"/>
    <col min="6682" max="6682" width="9" style="14" customWidth="1"/>
    <col min="6683" max="6914" width="9.140625" style="14"/>
    <col min="6915" max="6915" width="7.42578125" style="14" customWidth="1"/>
    <col min="6916" max="6916" width="9.140625" style="14"/>
    <col min="6917" max="6917" width="9.5703125" style="14" customWidth="1"/>
    <col min="6918" max="6918" width="9.140625" style="14"/>
    <col min="6919" max="6919" width="9.28515625" style="14" customWidth="1"/>
    <col min="6920" max="6920" width="7.7109375" style="14" customWidth="1"/>
    <col min="6921" max="6921" width="6.7109375" style="14" customWidth="1"/>
    <col min="6922" max="6922" width="6.42578125" style="14" customWidth="1"/>
    <col min="6923" max="6923" width="6" style="14" customWidth="1"/>
    <col min="6924" max="6924" width="6.28515625" style="14" customWidth="1"/>
    <col min="6925" max="6925" width="6" style="14" customWidth="1"/>
    <col min="6926" max="6926" width="6.140625" style="14" customWidth="1"/>
    <col min="6927" max="6927" width="6.42578125" style="14" customWidth="1"/>
    <col min="6928" max="6928" width="0" style="14" hidden="1" customWidth="1"/>
    <col min="6929" max="6929" width="8.42578125" style="14" customWidth="1"/>
    <col min="6930" max="6930" width="6.5703125" style="14" customWidth="1"/>
    <col min="6931" max="6931" width="7.42578125" style="14" customWidth="1"/>
    <col min="6932" max="6932" width="11" style="14" customWidth="1"/>
    <col min="6933" max="6933" width="9.140625" style="14"/>
    <col min="6934" max="6934" width="10.42578125" style="14" customWidth="1"/>
    <col min="6935" max="6937" width="0" style="14" hidden="1" customWidth="1"/>
    <col min="6938" max="6938" width="9" style="14" customWidth="1"/>
    <col min="6939" max="7170" width="9.140625" style="14"/>
    <col min="7171" max="7171" width="7.42578125" style="14" customWidth="1"/>
    <col min="7172" max="7172" width="9.140625" style="14"/>
    <col min="7173" max="7173" width="9.5703125" style="14" customWidth="1"/>
    <col min="7174" max="7174" width="9.140625" style="14"/>
    <col min="7175" max="7175" width="9.28515625" style="14" customWidth="1"/>
    <col min="7176" max="7176" width="7.7109375" style="14" customWidth="1"/>
    <col min="7177" max="7177" width="6.7109375" style="14" customWidth="1"/>
    <col min="7178" max="7178" width="6.42578125" style="14" customWidth="1"/>
    <col min="7179" max="7179" width="6" style="14" customWidth="1"/>
    <col min="7180" max="7180" width="6.28515625" style="14" customWidth="1"/>
    <col min="7181" max="7181" width="6" style="14" customWidth="1"/>
    <col min="7182" max="7182" width="6.140625" style="14" customWidth="1"/>
    <col min="7183" max="7183" width="6.42578125" style="14" customWidth="1"/>
    <col min="7184" max="7184" width="0" style="14" hidden="1" customWidth="1"/>
    <col min="7185" max="7185" width="8.42578125" style="14" customWidth="1"/>
    <col min="7186" max="7186" width="6.5703125" style="14" customWidth="1"/>
    <col min="7187" max="7187" width="7.42578125" style="14" customWidth="1"/>
    <col min="7188" max="7188" width="11" style="14" customWidth="1"/>
    <col min="7189" max="7189" width="9.140625" style="14"/>
    <col min="7190" max="7190" width="10.42578125" style="14" customWidth="1"/>
    <col min="7191" max="7193" width="0" style="14" hidden="1" customWidth="1"/>
    <col min="7194" max="7194" width="9" style="14" customWidth="1"/>
    <col min="7195" max="7426" width="9.140625" style="14"/>
    <col min="7427" max="7427" width="7.42578125" style="14" customWidth="1"/>
    <col min="7428" max="7428" width="9.140625" style="14"/>
    <col min="7429" max="7429" width="9.5703125" style="14" customWidth="1"/>
    <col min="7430" max="7430" width="9.140625" style="14"/>
    <col min="7431" max="7431" width="9.28515625" style="14" customWidth="1"/>
    <col min="7432" max="7432" width="7.7109375" style="14" customWidth="1"/>
    <col min="7433" max="7433" width="6.7109375" style="14" customWidth="1"/>
    <col min="7434" max="7434" width="6.42578125" style="14" customWidth="1"/>
    <col min="7435" max="7435" width="6" style="14" customWidth="1"/>
    <col min="7436" max="7436" width="6.28515625" style="14" customWidth="1"/>
    <col min="7437" max="7437" width="6" style="14" customWidth="1"/>
    <col min="7438" max="7438" width="6.140625" style="14" customWidth="1"/>
    <col min="7439" max="7439" width="6.42578125" style="14" customWidth="1"/>
    <col min="7440" max="7440" width="0" style="14" hidden="1" customWidth="1"/>
    <col min="7441" max="7441" width="8.42578125" style="14" customWidth="1"/>
    <col min="7442" max="7442" width="6.5703125" style="14" customWidth="1"/>
    <col min="7443" max="7443" width="7.42578125" style="14" customWidth="1"/>
    <col min="7444" max="7444" width="11" style="14" customWidth="1"/>
    <col min="7445" max="7445" width="9.140625" style="14"/>
    <col min="7446" max="7446" width="10.42578125" style="14" customWidth="1"/>
    <col min="7447" max="7449" width="0" style="14" hidden="1" customWidth="1"/>
    <col min="7450" max="7450" width="9" style="14" customWidth="1"/>
    <col min="7451" max="7682" width="9.140625" style="14"/>
    <col min="7683" max="7683" width="7.42578125" style="14" customWidth="1"/>
    <col min="7684" max="7684" width="9.140625" style="14"/>
    <col min="7685" max="7685" width="9.5703125" style="14" customWidth="1"/>
    <col min="7686" max="7686" width="9.140625" style="14"/>
    <col min="7687" max="7687" width="9.28515625" style="14" customWidth="1"/>
    <col min="7688" max="7688" width="7.7109375" style="14" customWidth="1"/>
    <col min="7689" max="7689" width="6.7109375" style="14" customWidth="1"/>
    <col min="7690" max="7690" width="6.42578125" style="14" customWidth="1"/>
    <col min="7691" max="7691" width="6" style="14" customWidth="1"/>
    <col min="7692" max="7692" width="6.28515625" style="14" customWidth="1"/>
    <col min="7693" max="7693" width="6" style="14" customWidth="1"/>
    <col min="7694" max="7694" width="6.140625" style="14" customWidth="1"/>
    <col min="7695" max="7695" width="6.42578125" style="14" customWidth="1"/>
    <col min="7696" max="7696" width="0" style="14" hidden="1" customWidth="1"/>
    <col min="7697" max="7697" width="8.42578125" style="14" customWidth="1"/>
    <col min="7698" max="7698" width="6.5703125" style="14" customWidth="1"/>
    <col min="7699" max="7699" width="7.42578125" style="14" customWidth="1"/>
    <col min="7700" max="7700" width="11" style="14" customWidth="1"/>
    <col min="7701" max="7701" width="9.140625" style="14"/>
    <col min="7702" max="7702" width="10.42578125" style="14" customWidth="1"/>
    <col min="7703" max="7705" width="0" style="14" hidden="1" customWidth="1"/>
    <col min="7706" max="7706" width="9" style="14" customWidth="1"/>
    <col min="7707" max="7938" width="9.140625" style="14"/>
    <col min="7939" max="7939" width="7.42578125" style="14" customWidth="1"/>
    <col min="7940" max="7940" width="9.140625" style="14"/>
    <col min="7941" max="7941" width="9.5703125" style="14" customWidth="1"/>
    <col min="7942" max="7942" width="9.140625" style="14"/>
    <col min="7943" max="7943" width="9.28515625" style="14" customWidth="1"/>
    <col min="7944" max="7944" width="7.7109375" style="14" customWidth="1"/>
    <col min="7945" max="7945" width="6.7109375" style="14" customWidth="1"/>
    <col min="7946" max="7946" width="6.42578125" style="14" customWidth="1"/>
    <col min="7947" max="7947" width="6" style="14" customWidth="1"/>
    <col min="7948" max="7948" width="6.28515625" style="14" customWidth="1"/>
    <col min="7949" max="7949" width="6" style="14" customWidth="1"/>
    <col min="7950" max="7950" width="6.140625" style="14" customWidth="1"/>
    <col min="7951" max="7951" width="6.42578125" style="14" customWidth="1"/>
    <col min="7952" max="7952" width="0" style="14" hidden="1" customWidth="1"/>
    <col min="7953" max="7953" width="8.42578125" style="14" customWidth="1"/>
    <col min="7954" max="7954" width="6.5703125" style="14" customWidth="1"/>
    <col min="7955" max="7955" width="7.42578125" style="14" customWidth="1"/>
    <col min="7956" max="7956" width="11" style="14" customWidth="1"/>
    <col min="7957" max="7957" width="9.140625" style="14"/>
    <col min="7958" max="7958" width="10.42578125" style="14" customWidth="1"/>
    <col min="7959" max="7961" width="0" style="14" hidden="1" customWidth="1"/>
    <col min="7962" max="7962" width="9" style="14" customWidth="1"/>
    <col min="7963" max="8194" width="9.140625" style="14"/>
    <col min="8195" max="8195" width="7.42578125" style="14" customWidth="1"/>
    <col min="8196" max="8196" width="9.140625" style="14"/>
    <col min="8197" max="8197" width="9.5703125" style="14" customWidth="1"/>
    <col min="8198" max="8198" width="9.140625" style="14"/>
    <col min="8199" max="8199" width="9.28515625" style="14" customWidth="1"/>
    <col min="8200" max="8200" width="7.7109375" style="14" customWidth="1"/>
    <col min="8201" max="8201" width="6.7109375" style="14" customWidth="1"/>
    <col min="8202" max="8202" width="6.42578125" style="14" customWidth="1"/>
    <col min="8203" max="8203" width="6" style="14" customWidth="1"/>
    <col min="8204" max="8204" width="6.28515625" style="14" customWidth="1"/>
    <col min="8205" max="8205" width="6" style="14" customWidth="1"/>
    <col min="8206" max="8206" width="6.140625" style="14" customWidth="1"/>
    <col min="8207" max="8207" width="6.42578125" style="14" customWidth="1"/>
    <col min="8208" max="8208" width="0" style="14" hidden="1" customWidth="1"/>
    <col min="8209" max="8209" width="8.42578125" style="14" customWidth="1"/>
    <col min="8210" max="8210" width="6.5703125" style="14" customWidth="1"/>
    <col min="8211" max="8211" width="7.42578125" style="14" customWidth="1"/>
    <col min="8212" max="8212" width="11" style="14" customWidth="1"/>
    <col min="8213" max="8213" width="9.140625" style="14"/>
    <col min="8214" max="8214" width="10.42578125" style="14" customWidth="1"/>
    <col min="8215" max="8217" width="0" style="14" hidden="1" customWidth="1"/>
    <col min="8218" max="8218" width="9" style="14" customWidth="1"/>
    <col min="8219" max="8450" width="9.140625" style="14"/>
    <col min="8451" max="8451" width="7.42578125" style="14" customWidth="1"/>
    <col min="8452" max="8452" width="9.140625" style="14"/>
    <col min="8453" max="8453" width="9.5703125" style="14" customWidth="1"/>
    <col min="8454" max="8454" width="9.140625" style="14"/>
    <col min="8455" max="8455" width="9.28515625" style="14" customWidth="1"/>
    <col min="8456" max="8456" width="7.7109375" style="14" customWidth="1"/>
    <col min="8457" max="8457" width="6.7109375" style="14" customWidth="1"/>
    <col min="8458" max="8458" width="6.42578125" style="14" customWidth="1"/>
    <col min="8459" max="8459" width="6" style="14" customWidth="1"/>
    <col min="8460" max="8460" width="6.28515625" style="14" customWidth="1"/>
    <col min="8461" max="8461" width="6" style="14" customWidth="1"/>
    <col min="8462" max="8462" width="6.140625" style="14" customWidth="1"/>
    <col min="8463" max="8463" width="6.42578125" style="14" customWidth="1"/>
    <col min="8464" max="8464" width="0" style="14" hidden="1" customWidth="1"/>
    <col min="8465" max="8465" width="8.42578125" style="14" customWidth="1"/>
    <col min="8466" max="8466" width="6.5703125" style="14" customWidth="1"/>
    <col min="8467" max="8467" width="7.42578125" style="14" customWidth="1"/>
    <col min="8468" max="8468" width="11" style="14" customWidth="1"/>
    <col min="8469" max="8469" width="9.140625" style="14"/>
    <col min="8470" max="8470" width="10.42578125" style="14" customWidth="1"/>
    <col min="8471" max="8473" width="0" style="14" hidden="1" customWidth="1"/>
    <col min="8474" max="8474" width="9" style="14" customWidth="1"/>
    <col min="8475" max="8706" width="9.140625" style="14"/>
    <col min="8707" max="8707" width="7.42578125" style="14" customWidth="1"/>
    <col min="8708" max="8708" width="9.140625" style="14"/>
    <col min="8709" max="8709" width="9.5703125" style="14" customWidth="1"/>
    <col min="8710" max="8710" width="9.140625" style="14"/>
    <col min="8711" max="8711" width="9.28515625" style="14" customWidth="1"/>
    <col min="8712" max="8712" width="7.7109375" style="14" customWidth="1"/>
    <col min="8713" max="8713" width="6.7109375" style="14" customWidth="1"/>
    <col min="8714" max="8714" width="6.42578125" style="14" customWidth="1"/>
    <col min="8715" max="8715" width="6" style="14" customWidth="1"/>
    <col min="8716" max="8716" width="6.28515625" style="14" customWidth="1"/>
    <col min="8717" max="8717" width="6" style="14" customWidth="1"/>
    <col min="8718" max="8718" width="6.140625" style="14" customWidth="1"/>
    <col min="8719" max="8719" width="6.42578125" style="14" customWidth="1"/>
    <col min="8720" max="8720" width="0" style="14" hidden="1" customWidth="1"/>
    <col min="8721" max="8721" width="8.42578125" style="14" customWidth="1"/>
    <col min="8722" max="8722" width="6.5703125" style="14" customWidth="1"/>
    <col min="8723" max="8723" width="7.42578125" style="14" customWidth="1"/>
    <col min="8724" max="8724" width="11" style="14" customWidth="1"/>
    <col min="8725" max="8725" width="9.140625" style="14"/>
    <col min="8726" max="8726" width="10.42578125" style="14" customWidth="1"/>
    <col min="8727" max="8729" width="0" style="14" hidden="1" customWidth="1"/>
    <col min="8730" max="8730" width="9" style="14" customWidth="1"/>
    <col min="8731" max="8962" width="9.140625" style="14"/>
    <col min="8963" max="8963" width="7.42578125" style="14" customWidth="1"/>
    <col min="8964" max="8964" width="9.140625" style="14"/>
    <col min="8965" max="8965" width="9.5703125" style="14" customWidth="1"/>
    <col min="8966" max="8966" width="9.140625" style="14"/>
    <col min="8967" max="8967" width="9.28515625" style="14" customWidth="1"/>
    <col min="8968" max="8968" width="7.7109375" style="14" customWidth="1"/>
    <col min="8969" max="8969" width="6.7109375" style="14" customWidth="1"/>
    <col min="8970" max="8970" width="6.42578125" style="14" customWidth="1"/>
    <col min="8971" max="8971" width="6" style="14" customWidth="1"/>
    <col min="8972" max="8972" width="6.28515625" style="14" customWidth="1"/>
    <col min="8973" max="8973" width="6" style="14" customWidth="1"/>
    <col min="8974" max="8974" width="6.140625" style="14" customWidth="1"/>
    <col min="8975" max="8975" width="6.42578125" style="14" customWidth="1"/>
    <col min="8976" max="8976" width="0" style="14" hidden="1" customWidth="1"/>
    <col min="8977" max="8977" width="8.42578125" style="14" customWidth="1"/>
    <col min="8978" max="8978" width="6.5703125" style="14" customWidth="1"/>
    <col min="8979" max="8979" width="7.42578125" style="14" customWidth="1"/>
    <col min="8980" max="8980" width="11" style="14" customWidth="1"/>
    <col min="8981" max="8981" width="9.140625" style="14"/>
    <col min="8982" max="8982" width="10.42578125" style="14" customWidth="1"/>
    <col min="8983" max="8985" width="0" style="14" hidden="1" customWidth="1"/>
    <col min="8986" max="8986" width="9" style="14" customWidth="1"/>
    <col min="8987" max="9218" width="9.140625" style="14"/>
    <col min="9219" max="9219" width="7.42578125" style="14" customWidth="1"/>
    <col min="9220" max="9220" width="9.140625" style="14"/>
    <col min="9221" max="9221" width="9.5703125" style="14" customWidth="1"/>
    <col min="9222" max="9222" width="9.140625" style="14"/>
    <col min="9223" max="9223" width="9.28515625" style="14" customWidth="1"/>
    <col min="9224" max="9224" width="7.7109375" style="14" customWidth="1"/>
    <col min="9225" max="9225" width="6.7109375" style="14" customWidth="1"/>
    <col min="9226" max="9226" width="6.42578125" style="14" customWidth="1"/>
    <col min="9227" max="9227" width="6" style="14" customWidth="1"/>
    <col min="9228" max="9228" width="6.28515625" style="14" customWidth="1"/>
    <col min="9229" max="9229" width="6" style="14" customWidth="1"/>
    <col min="9230" max="9230" width="6.140625" style="14" customWidth="1"/>
    <col min="9231" max="9231" width="6.42578125" style="14" customWidth="1"/>
    <col min="9232" max="9232" width="0" style="14" hidden="1" customWidth="1"/>
    <col min="9233" max="9233" width="8.42578125" style="14" customWidth="1"/>
    <col min="9234" max="9234" width="6.5703125" style="14" customWidth="1"/>
    <col min="9235" max="9235" width="7.42578125" style="14" customWidth="1"/>
    <col min="9236" max="9236" width="11" style="14" customWidth="1"/>
    <col min="9237" max="9237" width="9.140625" style="14"/>
    <col min="9238" max="9238" width="10.42578125" style="14" customWidth="1"/>
    <col min="9239" max="9241" width="0" style="14" hidden="1" customWidth="1"/>
    <col min="9242" max="9242" width="9" style="14" customWidth="1"/>
    <col min="9243" max="9474" width="9.140625" style="14"/>
    <col min="9475" max="9475" width="7.42578125" style="14" customWidth="1"/>
    <col min="9476" max="9476" width="9.140625" style="14"/>
    <col min="9477" max="9477" width="9.5703125" style="14" customWidth="1"/>
    <col min="9478" max="9478" width="9.140625" style="14"/>
    <col min="9479" max="9479" width="9.28515625" style="14" customWidth="1"/>
    <col min="9480" max="9480" width="7.7109375" style="14" customWidth="1"/>
    <col min="9481" max="9481" width="6.7109375" style="14" customWidth="1"/>
    <col min="9482" max="9482" width="6.42578125" style="14" customWidth="1"/>
    <col min="9483" max="9483" width="6" style="14" customWidth="1"/>
    <col min="9484" max="9484" width="6.28515625" style="14" customWidth="1"/>
    <col min="9485" max="9485" width="6" style="14" customWidth="1"/>
    <col min="9486" max="9486" width="6.140625" style="14" customWidth="1"/>
    <col min="9487" max="9487" width="6.42578125" style="14" customWidth="1"/>
    <col min="9488" max="9488" width="0" style="14" hidden="1" customWidth="1"/>
    <col min="9489" max="9489" width="8.42578125" style="14" customWidth="1"/>
    <col min="9490" max="9490" width="6.5703125" style="14" customWidth="1"/>
    <col min="9491" max="9491" width="7.42578125" style="14" customWidth="1"/>
    <col min="9492" max="9492" width="11" style="14" customWidth="1"/>
    <col min="9493" max="9493" width="9.140625" style="14"/>
    <col min="9494" max="9494" width="10.42578125" style="14" customWidth="1"/>
    <col min="9495" max="9497" width="0" style="14" hidden="1" customWidth="1"/>
    <col min="9498" max="9498" width="9" style="14" customWidth="1"/>
    <col min="9499" max="9730" width="9.140625" style="14"/>
    <col min="9731" max="9731" width="7.42578125" style="14" customWidth="1"/>
    <col min="9732" max="9732" width="9.140625" style="14"/>
    <col min="9733" max="9733" width="9.5703125" style="14" customWidth="1"/>
    <col min="9734" max="9734" width="9.140625" style="14"/>
    <col min="9735" max="9735" width="9.28515625" style="14" customWidth="1"/>
    <col min="9736" max="9736" width="7.7109375" style="14" customWidth="1"/>
    <col min="9737" max="9737" width="6.7109375" style="14" customWidth="1"/>
    <col min="9738" max="9738" width="6.42578125" style="14" customWidth="1"/>
    <col min="9739" max="9739" width="6" style="14" customWidth="1"/>
    <col min="9740" max="9740" width="6.28515625" style="14" customWidth="1"/>
    <col min="9741" max="9741" width="6" style="14" customWidth="1"/>
    <col min="9742" max="9742" width="6.140625" style="14" customWidth="1"/>
    <col min="9743" max="9743" width="6.42578125" style="14" customWidth="1"/>
    <col min="9744" max="9744" width="0" style="14" hidden="1" customWidth="1"/>
    <col min="9745" max="9745" width="8.42578125" style="14" customWidth="1"/>
    <col min="9746" max="9746" width="6.5703125" style="14" customWidth="1"/>
    <col min="9747" max="9747" width="7.42578125" style="14" customWidth="1"/>
    <col min="9748" max="9748" width="11" style="14" customWidth="1"/>
    <col min="9749" max="9749" width="9.140625" style="14"/>
    <col min="9750" max="9750" width="10.42578125" style="14" customWidth="1"/>
    <col min="9751" max="9753" width="0" style="14" hidden="1" customWidth="1"/>
    <col min="9754" max="9754" width="9" style="14" customWidth="1"/>
    <col min="9755" max="9986" width="9.140625" style="14"/>
    <col min="9987" max="9987" width="7.42578125" style="14" customWidth="1"/>
    <col min="9988" max="9988" width="9.140625" style="14"/>
    <col min="9989" max="9989" width="9.5703125" style="14" customWidth="1"/>
    <col min="9990" max="9990" width="9.140625" style="14"/>
    <col min="9991" max="9991" width="9.28515625" style="14" customWidth="1"/>
    <col min="9992" max="9992" width="7.7109375" style="14" customWidth="1"/>
    <col min="9993" max="9993" width="6.7109375" style="14" customWidth="1"/>
    <col min="9994" max="9994" width="6.42578125" style="14" customWidth="1"/>
    <col min="9995" max="9995" width="6" style="14" customWidth="1"/>
    <col min="9996" max="9996" width="6.28515625" style="14" customWidth="1"/>
    <col min="9997" max="9997" width="6" style="14" customWidth="1"/>
    <col min="9998" max="9998" width="6.140625" style="14" customWidth="1"/>
    <col min="9999" max="9999" width="6.42578125" style="14" customWidth="1"/>
    <col min="10000" max="10000" width="0" style="14" hidden="1" customWidth="1"/>
    <col min="10001" max="10001" width="8.42578125" style="14" customWidth="1"/>
    <col min="10002" max="10002" width="6.5703125" style="14" customWidth="1"/>
    <col min="10003" max="10003" width="7.42578125" style="14" customWidth="1"/>
    <col min="10004" max="10004" width="11" style="14" customWidth="1"/>
    <col min="10005" max="10005" width="9.140625" style="14"/>
    <col min="10006" max="10006" width="10.42578125" style="14" customWidth="1"/>
    <col min="10007" max="10009" width="0" style="14" hidden="1" customWidth="1"/>
    <col min="10010" max="10010" width="9" style="14" customWidth="1"/>
    <col min="10011" max="10242" width="9.140625" style="14"/>
    <col min="10243" max="10243" width="7.42578125" style="14" customWidth="1"/>
    <col min="10244" max="10244" width="9.140625" style="14"/>
    <col min="10245" max="10245" width="9.5703125" style="14" customWidth="1"/>
    <col min="10246" max="10246" width="9.140625" style="14"/>
    <col min="10247" max="10247" width="9.28515625" style="14" customWidth="1"/>
    <col min="10248" max="10248" width="7.7109375" style="14" customWidth="1"/>
    <col min="10249" max="10249" width="6.7109375" style="14" customWidth="1"/>
    <col min="10250" max="10250" width="6.42578125" style="14" customWidth="1"/>
    <col min="10251" max="10251" width="6" style="14" customWidth="1"/>
    <col min="10252" max="10252" width="6.28515625" style="14" customWidth="1"/>
    <col min="10253" max="10253" width="6" style="14" customWidth="1"/>
    <col min="10254" max="10254" width="6.140625" style="14" customWidth="1"/>
    <col min="10255" max="10255" width="6.42578125" style="14" customWidth="1"/>
    <col min="10256" max="10256" width="0" style="14" hidden="1" customWidth="1"/>
    <col min="10257" max="10257" width="8.42578125" style="14" customWidth="1"/>
    <col min="10258" max="10258" width="6.5703125" style="14" customWidth="1"/>
    <col min="10259" max="10259" width="7.42578125" style="14" customWidth="1"/>
    <col min="10260" max="10260" width="11" style="14" customWidth="1"/>
    <col min="10261" max="10261" width="9.140625" style="14"/>
    <col min="10262" max="10262" width="10.42578125" style="14" customWidth="1"/>
    <col min="10263" max="10265" width="0" style="14" hidden="1" customWidth="1"/>
    <col min="10266" max="10266" width="9" style="14" customWidth="1"/>
    <col min="10267" max="10498" width="9.140625" style="14"/>
    <col min="10499" max="10499" width="7.42578125" style="14" customWidth="1"/>
    <col min="10500" max="10500" width="9.140625" style="14"/>
    <col min="10501" max="10501" width="9.5703125" style="14" customWidth="1"/>
    <col min="10502" max="10502" width="9.140625" style="14"/>
    <col min="10503" max="10503" width="9.28515625" style="14" customWidth="1"/>
    <col min="10504" max="10504" width="7.7109375" style="14" customWidth="1"/>
    <col min="10505" max="10505" width="6.7109375" style="14" customWidth="1"/>
    <col min="10506" max="10506" width="6.42578125" style="14" customWidth="1"/>
    <col min="10507" max="10507" width="6" style="14" customWidth="1"/>
    <col min="10508" max="10508" width="6.28515625" style="14" customWidth="1"/>
    <col min="10509" max="10509" width="6" style="14" customWidth="1"/>
    <col min="10510" max="10510" width="6.140625" style="14" customWidth="1"/>
    <col min="10511" max="10511" width="6.42578125" style="14" customWidth="1"/>
    <col min="10512" max="10512" width="0" style="14" hidden="1" customWidth="1"/>
    <col min="10513" max="10513" width="8.42578125" style="14" customWidth="1"/>
    <col min="10514" max="10514" width="6.5703125" style="14" customWidth="1"/>
    <col min="10515" max="10515" width="7.42578125" style="14" customWidth="1"/>
    <col min="10516" max="10516" width="11" style="14" customWidth="1"/>
    <col min="10517" max="10517" width="9.140625" style="14"/>
    <col min="10518" max="10518" width="10.42578125" style="14" customWidth="1"/>
    <col min="10519" max="10521" width="0" style="14" hidden="1" customWidth="1"/>
    <col min="10522" max="10522" width="9" style="14" customWidth="1"/>
    <col min="10523" max="10754" width="9.140625" style="14"/>
    <col min="10755" max="10755" width="7.42578125" style="14" customWidth="1"/>
    <col min="10756" max="10756" width="9.140625" style="14"/>
    <col min="10757" max="10757" width="9.5703125" style="14" customWidth="1"/>
    <col min="10758" max="10758" width="9.140625" style="14"/>
    <col min="10759" max="10759" width="9.28515625" style="14" customWidth="1"/>
    <col min="10760" max="10760" width="7.7109375" style="14" customWidth="1"/>
    <col min="10761" max="10761" width="6.7109375" style="14" customWidth="1"/>
    <col min="10762" max="10762" width="6.42578125" style="14" customWidth="1"/>
    <col min="10763" max="10763" width="6" style="14" customWidth="1"/>
    <col min="10764" max="10764" width="6.28515625" style="14" customWidth="1"/>
    <col min="10765" max="10765" width="6" style="14" customWidth="1"/>
    <col min="10766" max="10766" width="6.140625" style="14" customWidth="1"/>
    <col min="10767" max="10767" width="6.42578125" style="14" customWidth="1"/>
    <col min="10768" max="10768" width="0" style="14" hidden="1" customWidth="1"/>
    <col min="10769" max="10769" width="8.42578125" style="14" customWidth="1"/>
    <col min="10770" max="10770" width="6.5703125" style="14" customWidth="1"/>
    <col min="10771" max="10771" width="7.42578125" style="14" customWidth="1"/>
    <col min="10772" max="10772" width="11" style="14" customWidth="1"/>
    <col min="10773" max="10773" width="9.140625" style="14"/>
    <col min="10774" max="10774" width="10.42578125" style="14" customWidth="1"/>
    <col min="10775" max="10777" width="0" style="14" hidden="1" customWidth="1"/>
    <col min="10778" max="10778" width="9" style="14" customWidth="1"/>
    <col min="10779" max="11010" width="9.140625" style="14"/>
    <col min="11011" max="11011" width="7.42578125" style="14" customWidth="1"/>
    <col min="11012" max="11012" width="9.140625" style="14"/>
    <col min="11013" max="11013" width="9.5703125" style="14" customWidth="1"/>
    <col min="11014" max="11014" width="9.140625" style="14"/>
    <col min="11015" max="11015" width="9.28515625" style="14" customWidth="1"/>
    <col min="11016" max="11016" width="7.7109375" style="14" customWidth="1"/>
    <col min="11017" max="11017" width="6.7109375" style="14" customWidth="1"/>
    <col min="11018" max="11018" width="6.42578125" style="14" customWidth="1"/>
    <col min="11019" max="11019" width="6" style="14" customWidth="1"/>
    <col min="11020" max="11020" width="6.28515625" style="14" customWidth="1"/>
    <col min="11021" max="11021" width="6" style="14" customWidth="1"/>
    <col min="11022" max="11022" width="6.140625" style="14" customWidth="1"/>
    <col min="11023" max="11023" width="6.42578125" style="14" customWidth="1"/>
    <col min="11024" max="11024" width="0" style="14" hidden="1" customWidth="1"/>
    <col min="11025" max="11025" width="8.42578125" style="14" customWidth="1"/>
    <col min="11026" max="11026" width="6.5703125" style="14" customWidth="1"/>
    <col min="11027" max="11027" width="7.42578125" style="14" customWidth="1"/>
    <col min="11028" max="11028" width="11" style="14" customWidth="1"/>
    <col min="11029" max="11029" width="9.140625" style="14"/>
    <col min="11030" max="11030" width="10.42578125" style="14" customWidth="1"/>
    <col min="11031" max="11033" width="0" style="14" hidden="1" customWidth="1"/>
    <col min="11034" max="11034" width="9" style="14" customWidth="1"/>
    <col min="11035" max="11266" width="9.140625" style="14"/>
    <col min="11267" max="11267" width="7.42578125" style="14" customWidth="1"/>
    <col min="11268" max="11268" width="9.140625" style="14"/>
    <col min="11269" max="11269" width="9.5703125" style="14" customWidth="1"/>
    <col min="11270" max="11270" width="9.140625" style="14"/>
    <col min="11271" max="11271" width="9.28515625" style="14" customWidth="1"/>
    <col min="11272" max="11272" width="7.7109375" style="14" customWidth="1"/>
    <col min="11273" max="11273" width="6.7109375" style="14" customWidth="1"/>
    <col min="11274" max="11274" width="6.42578125" style="14" customWidth="1"/>
    <col min="11275" max="11275" width="6" style="14" customWidth="1"/>
    <col min="11276" max="11276" width="6.28515625" style="14" customWidth="1"/>
    <col min="11277" max="11277" width="6" style="14" customWidth="1"/>
    <col min="11278" max="11278" width="6.140625" style="14" customWidth="1"/>
    <col min="11279" max="11279" width="6.42578125" style="14" customWidth="1"/>
    <col min="11280" max="11280" width="0" style="14" hidden="1" customWidth="1"/>
    <col min="11281" max="11281" width="8.42578125" style="14" customWidth="1"/>
    <col min="11282" max="11282" width="6.5703125" style="14" customWidth="1"/>
    <col min="11283" max="11283" width="7.42578125" style="14" customWidth="1"/>
    <col min="11284" max="11284" width="11" style="14" customWidth="1"/>
    <col min="11285" max="11285" width="9.140625" style="14"/>
    <col min="11286" max="11286" width="10.42578125" style="14" customWidth="1"/>
    <col min="11287" max="11289" width="0" style="14" hidden="1" customWidth="1"/>
    <col min="11290" max="11290" width="9" style="14" customWidth="1"/>
    <col min="11291" max="11522" width="9.140625" style="14"/>
    <col min="11523" max="11523" width="7.42578125" style="14" customWidth="1"/>
    <col min="11524" max="11524" width="9.140625" style="14"/>
    <col min="11525" max="11525" width="9.5703125" style="14" customWidth="1"/>
    <col min="11526" max="11526" width="9.140625" style="14"/>
    <col min="11527" max="11527" width="9.28515625" style="14" customWidth="1"/>
    <col min="11528" max="11528" width="7.7109375" style="14" customWidth="1"/>
    <col min="11529" max="11529" width="6.7109375" style="14" customWidth="1"/>
    <col min="11530" max="11530" width="6.42578125" style="14" customWidth="1"/>
    <col min="11531" max="11531" width="6" style="14" customWidth="1"/>
    <col min="11532" max="11532" width="6.28515625" style="14" customWidth="1"/>
    <col min="11533" max="11533" width="6" style="14" customWidth="1"/>
    <col min="11534" max="11534" width="6.140625" style="14" customWidth="1"/>
    <col min="11535" max="11535" width="6.42578125" style="14" customWidth="1"/>
    <col min="11536" max="11536" width="0" style="14" hidden="1" customWidth="1"/>
    <col min="11537" max="11537" width="8.42578125" style="14" customWidth="1"/>
    <col min="11538" max="11538" width="6.5703125" style="14" customWidth="1"/>
    <col min="11539" max="11539" width="7.42578125" style="14" customWidth="1"/>
    <col min="11540" max="11540" width="11" style="14" customWidth="1"/>
    <col min="11541" max="11541" width="9.140625" style="14"/>
    <col min="11542" max="11542" width="10.42578125" style="14" customWidth="1"/>
    <col min="11543" max="11545" width="0" style="14" hidden="1" customWidth="1"/>
    <col min="11546" max="11546" width="9" style="14" customWidth="1"/>
    <col min="11547" max="11778" width="9.140625" style="14"/>
    <col min="11779" max="11779" width="7.42578125" style="14" customWidth="1"/>
    <col min="11780" max="11780" width="9.140625" style="14"/>
    <col min="11781" max="11781" width="9.5703125" style="14" customWidth="1"/>
    <col min="11782" max="11782" width="9.140625" style="14"/>
    <col min="11783" max="11783" width="9.28515625" style="14" customWidth="1"/>
    <col min="11784" max="11784" width="7.7109375" style="14" customWidth="1"/>
    <col min="11785" max="11785" width="6.7109375" style="14" customWidth="1"/>
    <col min="11786" max="11786" width="6.42578125" style="14" customWidth="1"/>
    <col min="11787" max="11787" width="6" style="14" customWidth="1"/>
    <col min="11788" max="11788" width="6.28515625" style="14" customWidth="1"/>
    <col min="11789" max="11789" width="6" style="14" customWidth="1"/>
    <col min="11790" max="11790" width="6.140625" style="14" customWidth="1"/>
    <col min="11791" max="11791" width="6.42578125" style="14" customWidth="1"/>
    <col min="11792" max="11792" width="0" style="14" hidden="1" customWidth="1"/>
    <col min="11793" max="11793" width="8.42578125" style="14" customWidth="1"/>
    <col min="11794" max="11794" width="6.5703125" style="14" customWidth="1"/>
    <col min="11795" max="11795" width="7.42578125" style="14" customWidth="1"/>
    <col min="11796" max="11796" width="11" style="14" customWidth="1"/>
    <col min="11797" max="11797" width="9.140625" style="14"/>
    <col min="11798" max="11798" width="10.42578125" style="14" customWidth="1"/>
    <col min="11799" max="11801" width="0" style="14" hidden="1" customWidth="1"/>
    <col min="11802" max="11802" width="9" style="14" customWidth="1"/>
    <col min="11803" max="12034" width="9.140625" style="14"/>
    <col min="12035" max="12035" width="7.42578125" style="14" customWidth="1"/>
    <col min="12036" max="12036" width="9.140625" style="14"/>
    <col min="12037" max="12037" width="9.5703125" style="14" customWidth="1"/>
    <col min="12038" max="12038" width="9.140625" style="14"/>
    <col min="12039" max="12039" width="9.28515625" style="14" customWidth="1"/>
    <col min="12040" max="12040" width="7.7109375" style="14" customWidth="1"/>
    <col min="12041" max="12041" width="6.7109375" style="14" customWidth="1"/>
    <col min="12042" max="12042" width="6.42578125" style="14" customWidth="1"/>
    <col min="12043" max="12043" width="6" style="14" customWidth="1"/>
    <col min="12044" max="12044" width="6.28515625" style="14" customWidth="1"/>
    <col min="12045" max="12045" width="6" style="14" customWidth="1"/>
    <col min="12046" max="12046" width="6.140625" style="14" customWidth="1"/>
    <col min="12047" max="12047" width="6.42578125" style="14" customWidth="1"/>
    <col min="12048" max="12048" width="0" style="14" hidden="1" customWidth="1"/>
    <col min="12049" max="12049" width="8.42578125" style="14" customWidth="1"/>
    <col min="12050" max="12050" width="6.5703125" style="14" customWidth="1"/>
    <col min="12051" max="12051" width="7.42578125" style="14" customWidth="1"/>
    <col min="12052" max="12052" width="11" style="14" customWidth="1"/>
    <col min="12053" max="12053" width="9.140625" style="14"/>
    <col min="12054" max="12054" width="10.42578125" style="14" customWidth="1"/>
    <col min="12055" max="12057" width="0" style="14" hidden="1" customWidth="1"/>
    <col min="12058" max="12058" width="9" style="14" customWidth="1"/>
    <col min="12059" max="12290" width="9.140625" style="14"/>
    <col min="12291" max="12291" width="7.42578125" style="14" customWidth="1"/>
    <col min="12292" max="12292" width="9.140625" style="14"/>
    <col min="12293" max="12293" width="9.5703125" style="14" customWidth="1"/>
    <col min="12294" max="12294" width="9.140625" style="14"/>
    <col min="12295" max="12295" width="9.28515625" style="14" customWidth="1"/>
    <col min="12296" max="12296" width="7.7109375" style="14" customWidth="1"/>
    <col min="12297" max="12297" width="6.7109375" style="14" customWidth="1"/>
    <col min="12298" max="12298" width="6.42578125" style="14" customWidth="1"/>
    <col min="12299" max="12299" width="6" style="14" customWidth="1"/>
    <col min="12300" max="12300" width="6.28515625" style="14" customWidth="1"/>
    <col min="12301" max="12301" width="6" style="14" customWidth="1"/>
    <col min="12302" max="12302" width="6.140625" style="14" customWidth="1"/>
    <col min="12303" max="12303" width="6.42578125" style="14" customWidth="1"/>
    <col min="12304" max="12304" width="0" style="14" hidden="1" customWidth="1"/>
    <col min="12305" max="12305" width="8.42578125" style="14" customWidth="1"/>
    <col min="12306" max="12306" width="6.5703125" style="14" customWidth="1"/>
    <col min="12307" max="12307" width="7.42578125" style="14" customWidth="1"/>
    <col min="12308" max="12308" width="11" style="14" customWidth="1"/>
    <col min="12309" max="12309" width="9.140625" style="14"/>
    <col min="12310" max="12310" width="10.42578125" style="14" customWidth="1"/>
    <col min="12311" max="12313" width="0" style="14" hidden="1" customWidth="1"/>
    <col min="12314" max="12314" width="9" style="14" customWidth="1"/>
    <col min="12315" max="12546" width="9.140625" style="14"/>
    <col min="12547" max="12547" width="7.42578125" style="14" customWidth="1"/>
    <col min="12548" max="12548" width="9.140625" style="14"/>
    <col min="12549" max="12549" width="9.5703125" style="14" customWidth="1"/>
    <col min="12550" max="12550" width="9.140625" style="14"/>
    <col min="12551" max="12551" width="9.28515625" style="14" customWidth="1"/>
    <col min="12552" max="12552" width="7.7109375" style="14" customWidth="1"/>
    <col min="12553" max="12553" width="6.7109375" style="14" customWidth="1"/>
    <col min="12554" max="12554" width="6.42578125" style="14" customWidth="1"/>
    <col min="12555" max="12555" width="6" style="14" customWidth="1"/>
    <col min="12556" max="12556" width="6.28515625" style="14" customWidth="1"/>
    <col min="12557" max="12557" width="6" style="14" customWidth="1"/>
    <col min="12558" max="12558" width="6.140625" style="14" customWidth="1"/>
    <col min="12559" max="12559" width="6.42578125" style="14" customWidth="1"/>
    <col min="12560" max="12560" width="0" style="14" hidden="1" customWidth="1"/>
    <col min="12561" max="12561" width="8.42578125" style="14" customWidth="1"/>
    <col min="12562" max="12562" width="6.5703125" style="14" customWidth="1"/>
    <col min="12563" max="12563" width="7.42578125" style="14" customWidth="1"/>
    <col min="12564" max="12564" width="11" style="14" customWidth="1"/>
    <col min="12565" max="12565" width="9.140625" style="14"/>
    <col min="12566" max="12566" width="10.42578125" style="14" customWidth="1"/>
    <col min="12567" max="12569" width="0" style="14" hidden="1" customWidth="1"/>
    <col min="12570" max="12570" width="9" style="14" customWidth="1"/>
    <col min="12571" max="12802" width="9.140625" style="14"/>
    <col min="12803" max="12803" width="7.42578125" style="14" customWidth="1"/>
    <col min="12804" max="12804" width="9.140625" style="14"/>
    <col min="12805" max="12805" width="9.5703125" style="14" customWidth="1"/>
    <col min="12806" max="12806" width="9.140625" style="14"/>
    <col min="12807" max="12807" width="9.28515625" style="14" customWidth="1"/>
    <col min="12808" max="12808" width="7.7109375" style="14" customWidth="1"/>
    <col min="12809" max="12809" width="6.7109375" style="14" customWidth="1"/>
    <col min="12810" max="12810" width="6.42578125" style="14" customWidth="1"/>
    <col min="12811" max="12811" width="6" style="14" customWidth="1"/>
    <col min="12812" max="12812" width="6.28515625" style="14" customWidth="1"/>
    <col min="12813" max="12813" width="6" style="14" customWidth="1"/>
    <col min="12814" max="12814" width="6.140625" style="14" customWidth="1"/>
    <col min="12815" max="12815" width="6.42578125" style="14" customWidth="1"/>
    <col min="12816" max="12816" width="0" style="14" hidden="1" customWidth="1"/>
    <col min="12817" max="12817" width="8.42578125" style="14" customWidth="1"/>
    <col min="12818" max="12818" width="6.5703125" style="14" customWidth="1"/>
    <col min="12819" max="12819" width="7.42578125" style="14" customWidth="1"/>
    <col min="12820" max="12820" width="11" style="14" customWidth="1"/>
    <col min="12821" max="12821" width="9.140625" style="14"/>
    <col min="12822" max="12822" width="10.42578125" style="14" customWidth="1"/>
    <col min="12823" max="12825" width="0" style="14" hidden="1" customWidth="1"/>
    <col min="12826" max="12826" width="9" style="14" customWidth="1"/>
    <col min="12827" max="13058" width="9.140625" style="14"/>
    <col min="13059" max="13059" width="7.42578125" style="14" customWidth="1"/>
    <col min="13060" max="13060" width="9.140625" style="14"/>
    <col min="13061" max="13061" width="9.5703125" style="14" customWidth="1"/>
    <col min="13062" max="13062" width="9.140625" style="14"/>
    <col min="13063" max="13063" width="9.28515625" style="14" customWidth="1"/>
    <col min="13064" max="13064" width="7.7109375" style="14" customWidth="1"/>
    <col min="13065" max="13065" width="6.7109375" style="14" customWidth="1"/>
    <col min="13066" max="13066" width="6.42578125" style="14" customWidth="1"/>
    <col min="13067" max="13067" width="6" style="14" customWidth="1"/>
    <col min="13068" max="13068" width="6.28515625" style="14" customWidth="1"/>
    <col min="13069" max="13069" width="6" style="14" customWidth="1"/>
    <col min="13070" max="13070" width="6.140625" style="14" customWidth="1"/>
    <col min="13071" max="13071" width="6.42578125" style="14" customWidth="1"/>
    <col min="13072" max="13072" width="0" style="14" hidden="1" customWidth="1"/>
    <col min="13073" max="13073" width="8.42578125" style="14" customWidth="1"/>
    <col min="13074" max="13074" width="6.5703125" style="14" customWidth="1"/>
    <col min="13075" max="13075" width="7.42578125" style="14" customWidth="1"/>
    <col min="13076" max="13076" width="11" style="14" customWidth="1"/>
    <col min="13077" max="13077" width="9.140625" style="14"/>
    <col min="13078" max="13078" width="10.42578125" style="14" customWidth="1"/>
    <col min="13079" max="13081" width="0" style="14" hidden="1" customWidth="1"/>
    <col min="13082" max="13082" width="9" style="14" customWidth="1"/>
    <col min="13083" max="13314" width="9.140625" style="14"/>
    <col min="13315" max="13315" width="7.42578125" style="14" customWidth="1"/>
    <col min="13316" max="13316" width="9.140625" style="14"/>
    <col min="13317" max="13317" width="9.5703125" style="14" customWidth="1"/>
    <col min="13318" max="13318" width="9.140625" style="14"/>
    <col min="13319" max="13319" width="9.28515625" style="14" customWidth="1"/>
    <col min="13320" max="13320" width="7.7109375" style="14" customWidth="1"/>
    <col min="13321" max="13321" width="6.7109375" style="14" customWidth="1"/>
    <col min="13322" max="13322" width="6.42578125" style="14" customWidth="1"/>
    <col min="13323" max="13323" width="6" style="14" customWidth="1"/>
    <col min="13324" max="13324" width="6.28515625" style="14" customWidth="1"/>
    <col min="13325" max="13325" width="6" style="14" customWidth="1"/>
    <col min="13326" max="13326" width="6.140625" style="14" customWidth="1"/>
    <col min="13327" max="13327" width="6.42578125" style="14" customWidth="1"/>
    <col min="13328" max="13328" width="0" style="14" hidden="1" customWidth="1"/>
    <col min="13329" max="13329" width="8.42578125" style="14" customWidth="1"/>
    <col min="13330" max="13330" width="6.5703125" style="14" customWidth="1"/>
    <col min="13331" max="13331" width="7.42578125" style="14" customWidth="1"/>
    <col min="13332" max="13332" width="11" style="14" customWidth="1"/>
    <col min="13333" max="13333" width="9.140625" style="14"/>
    <col min="13334" max="13334" width="10.42578125" style="14" customWidth="1"/>
    <col min="13335" max="13337" width="0" style="14" hidden="1" customWidth="1"/>
    <col min="13338" max="13338" width="9" style="14" customWidth="1"/>
    <col min="13339" max="13570" width="9.140625" style="14"/>
    <col min="13571" max="13571" width="7.42578125" style="14" customWidth="1"/>
    <col min="13572" max="13572" width="9.140625" style="14"/>
    <col min="13573" max="13573" width="9.5703125" style="14" customWidth="1"/>
    <col min="13574" max="13574" width="9.140625" style="14"/>
    <col min="13575" max="13575" width="9.28515625" style="14" customWidth="1"/>
    <col min="13576" max="13576" width="7.7109375" style="14" customWidth="1"/>
    <col min="13577" max="13577" width="6.7109375" style="14" customWidth="1"/>
    <col min="13578" max="13578" width="6.42578125" style="14" customWidth="1"/>
    <col min="13579" max="13579" width="6" style="14" customWidth="1"/>
    <col min="13580" max="13580" width="6.28515625" style="14" customWidth="1"/>
    <col min="13581" max="13581" width="6" style="14" customWidth="1"/>
    <col min="13582" max="13582" width="6.140625" style="14" customWidth="1"/>
    <col min="13583" max="13583" width="6.42578125" style="14" customWidth="1"/>
    <col min="13584" max="13584" width="0" style="14" hidden="1" customWidth="1"/>
    <col min="13585" max="13585" width="8.42578125" style="14" customWidth="1"/>
    <col min="13586" max="13586" width="6.5703125" style="14" customWidth="1"/>
    <col min="13587" max="13587" width="7.42578125" style="14" customWidth="1"/>
    <col min="13588" max="13588" width="11" style="14" customWidth="1"/>
    <col min="13589" max="13589" width="9.140625" style="14"/>
    <col min="13590" max="13590" width="10.42578125" style="14" customWidth="1"/>
    <col min="13591" max="13593" width="0" style="14" hidden="1" customWidth="1"/>
    <col min="13594" max="13594" width="9" style="14" customWidth="1"/>
    <col min="13595" max="13826" width="9.140625" style="14"/>
    <col min="13827" max="13827" width="7.42578125" style="14" customWidth="1"/>
    <col min="13828" max="13828" width="9.140625" style="14"/>
    <col min="13829" max="13829" width="9.5703125" style="14" customWidth="1"/>
    <col min="13830" max="13830" width="9.140625" style="14"/>
    <col min="13831" max="13831" width="9.28515625" style="14" customWidth="1"/>
    <col min="13832" max="13832" width="7.7109375" style="14" customWidth="1"/>
    <col min="13833" max="13833" width="6.7109375" style="14" customWidth="1"/>
    <col min="13834" max="13834" width="6.42578125" style="14" customWidth="1"/>
    <col min="13835" max="13835" width="6" style="14" customWidth="1"/>
    <col min="13836" max="13836" width="6.28515625" style="14" customWidth="1"/>
    <col min="13837" max="13837" width="6" style="14" customWidth="1"/>
    <col min="13838" max="13838" width="6.140625" style="14" customWidth="1"/>
    <col min="13839" max="13839" width="6.42578125" style="14" customWidth="1"/>
    <col min="13840" max="13840" width="0" style="14" hidden="1" customWidth="1"/>
    <col min="13841" max="13841" width="8.42578125" style="14" customWidth="1"/>
    <col min="13842" max="13842" width="6.5703125" style="14" customWidth="1"/>
    <col min="13843" max="13843" width="7.42578125" style="14" customWidth="1"/>
    <col min="13844" max="13844" width="11" style="14" customWidth="1"/>
    <col min="13845" max="13845" width="9.140625" style="14"/>
    <col min="13846" max="13846" width="10.42578125" style="14" customWidth="1"/>
    <col min="13847" max="13849" width="0" style="14" hidden="1" customWidth="1"/>
    <col min="13850" max="13850" width="9" style="14" customWidth="1"/>
    <col min="13851" max="14082" width="9.140625" style="14"/>
    <col min="14083" max="14083" width="7.42578125" style="14" customWidth="1"/>
    <col min="14084" max="14084" width="9.140625" style="14"/>
    <col min="14085" max="14085" width="9.5703125" style="14" customWidth="1"/>
    <col min="14086" max="14086" width="9.140625" style="14"/>
    <col min="14087" max="14087" width="9.28515625" style="14" customWidth="1"/>
    <col min="14088" max="14088" width="7.7109375" style="14" customWidth="1"/>
    <col min="14089" max="14089" width="6.7109375" style="14" customWidth="1"/>
    <col min="14090" max="14090" width="6.42578125" style="14" customWidth="1"/>
    <col min="14091" max="14091" width="6" style="14" customWidth="1"/>
    <col min="14092" max="14092" width="6.28515625" style="14" customWidth="1"/>
    <col min="14093" max="14093" width="6" style="14" customWidth="1"/>
    <col min="14094" max="14094" width="6.140625" style="14" customWidth="1"/>
    <col min="14095" max="14095" width="6.42578125" style="14" customWidth="1"/>
    <col min="14096" max="14096" width="0" style="14" hidden="1" customWidth="1"/>
    <col min="14097" max="14097" width="8.42578125" style="14" customWidth="1"/>
    <col min="14098" max="14098" width="6.5703125" style="14" customWidth="1"/>
    <col min="14099" max="14099" width="7.42578125" style="14" customWidth="1"/>
    <col min="14100" max="14100" width="11" style="14" customWidth="1"/>
    <col min="14101" max="14101" width="9.140625" style="14"/>
    <col min="14102" max="14102" width="10.42578125" style="14" customWidth="1"/>
    <col min="14103" max="14105" width="0" style="14" hidden="1" customWidth="1"/>
    <col min="14106" max="14106" width="9" style="14" customWidth="1"/>
    <col min="14107" max="14338" width="9.140625" style="14"/>
    <col min="14339" max="14339" width="7.42578125" style="14" customWidth="1"/>
    <col min="14340" max="14340" width="9.140625" style="14"/>
    <col min="14341" max="14341" width="9.5703125" style="14" customWidth="1"/>
    <col min="14342" max="14342" width="9.140625" style="14"/>
    <col min="14343" max="14343" width="9.28515625" style="14" customWidth="1"/>
    <col min="14344" max="14344" width="7.7109375" style="14" customWidth="1"/>
    <col min="14345" max="14345" width="6.7109375" style="14" customWidth="1"/>
    <col min="14346" max="14346" width="6.42578125" style="14" customWidth="1"/>
    <col min="14347" max="14347" width="6" style="14" customWidth="1"/>
    <col min="14348" max="14348" width="6.28515625" style="14" customWidth="1"/>
    <col min="14349" max="14349" width="6" style="14" customWidth="1"/>
    <col min="14350" max="14350" width="6.140625" style="14" customWidth="1"/>
    <col min="14351" max="14351" width="6.42578125" style="14" customWidth="1"/>
    <col min="14352" max="14352" width="0" style="14" hidden="1" customWidth="1"/>
    <col min="14353" max="14353" width="8.42578125" style="14" customWidth="1"/>
    <col min="14354" max="14354" width="6.5703125" style="14" customWidth="1"/>
    <col min="14355" max="14355" width="7.42578125" style="14" customWidth="1"/>
    <col min="14356" max="14356" width="11" style="14" customWidth="1"/>
    <col min="14357" max="14357" width="9.140625" style="14"/>
    <col min="14358" max="14358" width="10.42578125" style="14" customWidth="1"/>
    <col min="14359" max="14361" width="0" style="14" hidden="1" customWidth="1"/>
    <col min="14362" max="14362" width="9" style="14" customWidth="1"/>
    <col min="14363" max="14594" width="9.140625" style="14"/>
    <col min="14595" max="14595" width="7.42578125" style="14" customWidth="1"/>
    <col min="14596" max="14596" width="9.140625" style="14"/>
    <col min="14597" max="14597" width="9.5703125" style="14" customWidth="1"/>
    <col min="14598" max="14598" width="9.140625" style="14"/>
    <col min="14599" max="14599" width="9.28515625" style="14" customWidth="1"/>
    <col min="14600" max="14600" width="7.7109375" style="14" customWidth="1"/>
    <col min="14601" max="14601" width="6.7109375" style="14" customWidth="1"/>
    <col min="14602" max="14602" width="6.42578125" style="14" customWidth="1"/>
    <col min="14603" max="14603" width="6" style="14" customWidth="1"/>
    <col min="14604" max="14604" width="6.28515625" style="14" customWidth="1"/>
    <col min="14605" max="14605" width="6" style="14" customWidth="1"/>
    <col min="14606" max="14606" width="6.140625" style="14" customWidth="1"/>
    <col min="14607" max="14607" width="6.42578125" style="14" customWidth="1"/>
    <col min="14608" max="14608" width="0" style="14" hidden="1" customWidth="1"/>
    <col min="14609" max="14609" width="8.42578125" style="14" customWidth="1"/>
    <col min="14610" max="14610" width="6.5703125" style="14" customWidth="1"/>
    <col min="14611" max="14611" width="7.42578125" style="14" customWidth="1"/>
    <col min="14612" max="14612" width="11" style="14" customWidth="1"/>
    <col min="14613" max="14613" width="9.140625" style="14"/>
    <col min="14614" max="14614" width="10.42578125" style="14" customWidth="1"/>
    <col min="14615" max="14617" width="0" style="14" hidden="1" customWidth="1"/>
    <col min="14618" max="14618" width="9" style="14" customWidth="1"/>
    <col min="14619" max="14850" width="9.140625" style="14"/>
    <col min="14851" max="14851" width="7.42578125" style="14" customWidth="1"/>
    <col min="14852" max="14852" width="9.140625" style="14"/>
    <col min="14853" max="14853" width="9.5703125" style="14" customWidth="1"/>
    <col min="14854" max="14854" width="9.140625" style="14"/>
    <col min="14855" max="14855" width="9.28515625" style="14" customWidth="1"/>
    <col min="14856" max="14856" width="7.7109375" style="14" customWidth="1"/>
    <col min="14857" max="14857" width="6.7109375" style="14" customWidth="1"/>
    <col min="14858" max="14858" width="6.42578125" style="14" customWidth="1"/>
    <col min="14859" max="14859" width="6" style="14" customWidth="1"/>
    <col min="14860" max="14860" width="6.28515625" style="14" customWidth="1"/>
    <col min="14861" max="14861" width="6" style="14" customWidth="1"/>
    <col min="14862" max="14862" width="6.140625" style="14" customWidth="1"/>
    <col min="14863" max="14863" width="6.42578125" style="14" customWidth="1"/>
    <col min="14864" max="14864" width="0" style="14" hidden="1" customWidth="1"/>
    <col min="14865" max="14865" width="8.42578125" style="14" customWidth="1"/>
    <col min="14866" max="14866" width="6.5703125" style="14" customWidth="1"/>
    <col min="14867" max="14867" width="7.42578125" style="14" customWidth="1"/>
    <col min="14868" max="14868" width="11" style="14" customWidth="1"/>
    <col min="14869" max="14869" width="9.140625" style="14"/>
    <col min="14870" max="14870" width="10.42578125" style="14" customWidth="1"/>
    <col min="14871" max="14873" width="0" style="14" hidden="1" customWidth="1"/>
    <col min="14874" max="14874" width="9" style="14" customWidth="1"/>
    <col min="14875" max="15106" width="9.140625" style="14"/>
    <col min="15107" max="15107" width="7.42578125" style="14" customWidth="1"/>
    <col min="15108" max="15108" width="9.140625" style="14"/>
    <col min="15109" max="15109" width="9.5703125" style="14" customWidth="1"/>
    <col min="15110" max="15110" width="9.140625" style="14"/>
    <col min="15111" max="15111" width="9.28515625" style="14" customWidth="1"/>
    <col min="15112" max="15112" width="7.7109375" style="14" customWidth="1"/>
    <col min="15113" max="15113" width="6.7109375" style="14" customWidth="1"/>
    <col min="15114" max="15114" width="6.42578125" style="14" customWidth="1"/>
    <col min="15115" max="15115" width="6" style="14" customWidth="1"/>
    <col min="15116" max="15116" width="6.28515625" style="14" customWidth="1"/>
    <col min="15117" max="15117" width="6" style="14" customWidth="1"/>
    <col min="15118" max="15118" width="6.140625" style="14" customWidth="1"/>
    <col min="15119" max="15119" width="6.42578125" style="14" customWidth="1"/>
    <col min="15120" max="15120" width="0" style="14" hidden="1" customWidth="1"/>
    <col min="15121" max="15121" width="8.42578125" style="14" customWidth="1"/>
    <col min="15122" max="15122" width="6.5703125" style="14" customWidth="1"/>
    <col min="15123" max="15123" width="7.42578125" style="14" customWidth="1"/>
    <col min="15124" max="15124" width="11" style="14" customWidth="1"/>
    <col min="15125" max="15125" width="9.140625" style="14"/>
    <col min="15126" max="15126" width="10.42578125" style="14" customWidth="1"/>
    <col min="15127" max="15129" width="0" style="14" hidden="1" customWidth="1"/>
    <col min="15130" max="15130" width="9" style="14" customWidth="1"/>
    <col min="15131" max="15362" width="9.140625" style="14"/>
    <col min="15363" max="15363" width="7.42578125" style="14" customWidth="1"/>
    <col min="15364" max="15364" width="9.140625" style="14"/>
    <col min="15365" max="15365" width="9.5703125" style="14" customWidth="1"/>
    <col min="15366" max="15366" width="9.140625" style="14"/>
    <col min="15367" max="15367" width="9.28515625" style="14" customWidth="1"/>
    <col min="15368" max="15368" width="7.7109375" style="14" customWidth="1"/>
    <col min="15369" max="15369" width="6.7109375" style="14" customWidth="1"/>
    <col min="15370" max="15370" width="6.42578125" style="14" customWidth="1"/>
    <col min="15371" max="15371" width="6" style="14" customWidth="1"/>
    <col min="15372" max="15372" width="6.28515625" style="14" customWidth="1"/>
    <col min="15373" max="15373" width="6" style="14" customWidth="1"/>
    <col min="15374" max="15374" width="6.140625" style="14" customWidth="1"/>
    <col min="15375" max="15375" width="6.42578125" style="14" customWidth="1"/>
    <col min="15376" max="15376" width="0" style="14" hidden="1" customWidth="1"/>
    <col min="15377" max="15377" width="8.42578125" style="14" customWidth="1"/>
    <col min="15378" max="15378" width="6.5703125" style="14" customWidth="1"/>
    <col min="15379" max="15379" width="7.42578125" style="14" customWidth="1"/>
    <col min="15380" max="15380" width="11" style="14" customWidth="1"/>
    <col min="15381" max="15381" width="9.140625" style="14"/>
    <col min="15382" max="15382" width="10.42578125" style="14" customWidth="1"/>
    <col min="15383" max="15385" width="0" style="14" hidden="1" customWidth="1"/>
    <col min="15386" max="15386" width="9" style="14" customWidth="1"/>
    <col min="15387" max="15618" width="9.140625" style="14"/>
    <col min="15619" max="15619" width="7.42578125" style="14" customWidth="1"/>
    <col min="15620" max="15620" width="9.140625" style="14"/>
    <col min="15621" max="15621" width="9.5703125" style="14" customWidth="1"/>
    <col min="15622" max="15622" width="9.140625" style="14"/>
    <col min="15623" max="15623" width="9.28515625" style="14" customWidth="1"/>
    <col min="15624" max="15624" width="7.7109375" style="14" customWidth="1"/>
    <col min="15625" max="15625" width="6.7109375" style="14" customWidth="1"/>
    <col min="15626" max="15626" width="6.42578125" style="14" customWidth="1"/>
    <col min="15627" max="15627" width="6" style="14" customWidth="1"/>
    <col min="15628" max="15628" width="6.28515625" style="14" customWidth="1"/>
    <col min="15629" max="15629" width="6" style="14" customWidth="1"/>
    <col min="15630" max="15630" width="6.140625" style="14" customWidth="1"/>
    <col min="15631" max="15631" width="6.42578125" style="14" customWidth="1"/>
    <col min="15632" max="15632" width="0" style="14" hidden="1" customWidth="1"/>
    <col min="15633" max="15633" width="8.42578125" style="14" customWidth="1"/>
    <col min="15634" max="15634" width="6.5703125" style="14" customWidth="1"/>
    <col min="15635" max="15635" width="7.42578125" style="14" customWidth="1"/>
    <col min="15636" max="15636" width="11" style="14" customWidth="1"/>
    <col min="15637" max="15637" width="9.140625" style="14"/>
    <col min="15638" max="15638" width="10.42578125" style="14" customWidth="1"/>
    <col min="15639" max="15641" width="0" style="14" hidden="1" customWidth="1"/>
    <col min="15642" max="15642" width="9" style="14" customWidth="1"/>
    <col min="15643" max="15874" width="9.140625" style="14"/>
    <col min="15875" max="15875" width="7.42578125" style="14" customWidth="1"/>
    <col min="15876" max="15876" width="9.140625" style="14"/>
    <col min="15877" max="15877" width="9.5703125" style="14" customWidth="1"/>
    <col min="15878" max="15878" width="9.140625" style="14"/>
    <col min="15879" max="15879" width="9.28515625" style="14" customWidth="1"/>
    <col min="15880" max="15880" width="7.7109375" style="14" customWidth="1"/>
    <col min="15881" max="15881" width="6.7109375" style="14" customWidth="1"/>
    <col min="15882" max="15882" width="6.42578125" style="14" customWidth="1"/>
    <col min="15883" max="15883" width="6" style="14" customWidth="1"/>
    <col min="15884" max="15884" width="6.28515625" style="14" customWidth="1"/>
    <col min="15885" max="15885" width="6" style="14" customWidth="1"/>
    <col min="15886" max="15886" width="6.140625" style="14" customWidth="1"/>
    <col min="15887" max="15887" width="6.42578125" style="14" customWidth="1"/>
    <col min="15888" max="15888" width="0" style="14" hidden="1" customWidth="1"/>
    <col min="15889" max="15889" width="8.42578125" style="14" customWidth="1"/>
    <col min="15890" max="15890" width="6.5703125" style="14" customWidth="1"/>
    <col min="15891" max="15891" width="7.42578125" style="14" customWidth="1"/>
    <col min="15892" max="15892" width="11" style="14" customWidth="1"/>
    <col min="15893" max="15893" width="9.140625" style="14"/>
    <col min="15894" max="15894" width="10.42578125" style="14" customWidth="1"/>
    <col min="15895" max="15897" width="0" style="14" hidden="1" customWidth="1"/>
    <col min="15898" max="15898" width="9" style="14" customWidth="1"/>
    <col min="15899" max="16130" width="9.140625" style="14"/>
    <col min="16131" max="16131" width="7.42578125" style="14" customWidth="1"/>
    <col min="16132" max="16132" width="9.140625" style="14"/>
    <col min="16133" max="16133" width="9.5703125" style="14" customWidth="1"/>
    <col min="16134" max="16134" width="9.140625" style="14"/>
    <col min="16135" max="16135" width="9.28515625" style="14" customWidth="1"/>
    <col min="16136" max="16136" width="7.7109375" style="14" customWidth="1"/>
    <col min="16137" max="16137" width="6.7109375" style="14" customWidth="1"/>
    <col min="16138" max="16138" width="6.42578125" style="14" customWidth="1"/>
    <col min="16139" max="16139" width="6" style="14" customWidth="1"/>
    <col min="16140" max="16140" width="6.28515625" style="14" customWidth="1"/>
    <col min="16141" max="16141" width="6" style="14" customWidth="1"/>
    <col min="16142" max="16142" width="6.140625" style="14" customWidth="1"/>
    <col min="16143" max="16143" width="6.42578125" style="14" customWidth="1"/>
    <col min="16144" max="16144" width="0" style="14" hidden="1" customWidth="1"/>
    <col min="16145" max="16145" width="8.42578125" style="14" customWidth="1"/>
    <col min="16146" max="16146" width="6.5703125" style="14" customWidth="1"/>
    <col min="16147" max="16147" width="7.42578125" style="14" customWidth="1"/>
    <col min="16148" max="16148" width="11" style="14" customWidth="1"/>
    <col min="16149" max="16149" width="9.140625" style="14"/>
    <col min="16150" max="16150" width="10.42578125" style="14" customWidth="1"/>
    <col min="16151" max="16153" width="0" style="14" hidden="1" customWidth="1"/>
    <col min="16154" max="16154" width="9" style="14" customWidth="1"/>
    <col min="16155" max="16384" width="9.140625" style="14"/>
  </cols>
  <sheetData>
    <row r="1" spans="1:29" ht="15.75" x14ac:dyDescent="0.25">
      <c r="C1" s="97" t="s">
        <v>69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3" spans="1:29" x14ac:dyDescent="0.2">
      <c r="A3" s="6" t="s">
        <v>98</v>
      </c>
      <c r="F3" s="4" t="s">
        <v>2</v>
      </c>
      <c r="I3" s="5" t="s">
        <v>96</v>
      </c>
      <c r="J3" s="5"/>
      <c r="K3" s="5"/>
    </row>
    <row r="4" spans="1:29" x14ac:dyDescent="0.2">
      <c r="F4" s="4" t="s">
        <v>3</v>
      </c>
      <c r="I4" s="2" t="s">
        <v>50</v>
      </c>
      <c r="V4" s="12" t="s">
        <v>51</v>
      </c>
    </row>
    <row r="5" spans="1:29" ht="13.5" thickBot="1" x14ac:dyDescent="0.25">
      <c r="F5" s="4" t="s">
        <v>4</v>
      </c>
      <c r="I5" s="2" t="s">
        <v>94</v>
      </c>
      <c r="K5" s="6"/>
      <c r="L5" s="6"/>
      <c r="V5" s="12" t="s">
        <v>5</v>
      </c>
    </row>
    <row r="6" spans="1:29" ht="13.5" hidden="1" thickBot="1" x14ac:dyDescent="0.25"/>
    <row r="7" spans="1:29" ht="16.5" hidden="1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9" s="61" customFormat="1" thickBot="1" x14ac:dyDescent="0.25">
      <c r="A8" s="160" t="s">
        <v>6</v>
      </c>
      <c r="B8" s="163" t="s">
        <v>54</v>
      </c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4"/>
      <c r="T8" s="165" t="s">
        <v>55</v>
      </c>
      <c r="U8" s="168" t="s">
        <v>56</v>
      </c>
      <c r="V8" s="154" t="s">
        <v>57</v>
      </c>
      <c r="AA8" s="83"/>
      <c r="AB8" s="83"/>
      <c r="AC8" s="83"/>
    </row>
    <row r="9" spans="1:29" s="34" customFormat="1" thickBot="1" x14ac:dyDescent="0.25">
      <c r="A9" s="161"/>
      <c r="B9" s="155" t="s">
        <v>58</v>
      </c>
      <c r="C9" s="155" t="s">
        <v>59</v>
      </c>
      <c r="D9" s="155" t="s">
        <v>60</v>
      </c>
      <c r="E9" s="155" t="s">
        <v>61</v>
      </c>
      <c r="F9" s="155" t="s">
        <v>62</v>
      </c>
      <c r="G9" s="155"/>
      <c r="H9" s="111"/>
      <c r="I9" s="111"/>
      <c r="J9" s="111"/>
      <c r="K9" s="111"/>
      <c r="L9" s="111"/>
      <c r="M9" s="111"/>
      <c r="N9" s="111"/>
      <c r="O9" s="111"/>
      <c r="P9" s="111"/>
      <c r="Q9" s="171" t="s">
        <v>63</v>
      </c>
      <c r="R9" s="171" t="s">
        <v>64</v>
      </c>
      <c r="S9" s="171" t="s">
        <v>65</v>
      </c>
      <c r="T9" s="166"/>
      <c r="U9" s="169"/>
      <c r="V9" s="154"/>
    </row>
    <row r="10" spans="1:29" s="34" customFormat="1" thickBot="1" x14ac:dyDescent="0.25">
      <c r="A10" s="161"/>
      <c r="B10" s="156"/>
      <c r="C10" s="158"/>
      <c r="D10" s="158"/>
      <c r="E10" s="158"/>
      <c r="F10" s="158"/>
      <c r="G10" s="158"/>
      <c r="H10" s="112"/>
      <c r="I10" s="112"/>
      <c r="J10" s="112"/>
      <c r="K10" s="112"/>
      <c r="L10" s="112"/>
      <c r="M10" s="112"/>
      <c r="N10" s="112"/>
      <c r="O10" s="112"/>
      <c r="P10" s="112"/>
      <c r="Q10" s="172"/>
      <c r="R10" s="172"/>
      <c r="S10" s="172"/>
      <c r="T10" s="166"/>
      <c r="U10" s="169"/>
      <c r="V10" s="154"/>
    </row>
    <row r="11" spans="1:29" s="34" customFormat="1" thickBot="1" x14ac:dyDescent="0.25">
      <c r="A11" s="161"/>
      <c r="B11" s="156"/>
      <c r="C11" s="158"/>
      <c r="D11" s="158"/>
      <c r="E11" s="158"/>
      <c r="F11" s="158"/>
      <c r="G11" s="158"/>
      <c r="H11" s="112"/>
      <c r="I11" s="112"/>
      <c r="J11" s="112"/>
      <c r="K11" s="112"/>
      <c r="L11" s="112"/>
      <c r="M11" s="112"/>
      <c r="N11" s="112"/>
      <c r="O11" s="112"/>
      <c r="P11" s="112"/>
      <c r="Q11" s="172"/>
      <c r="R11" s="172"/>
      <c r="S11" s="172"/>
      <c r="T11" s="166"/>
      <c r="U11" s="169"/>
      <c r="V11" s="154"/>
    </row>
    <row r="12" spans="1:29" s="34" customFormat="1" thickBot="1" x14ac:dyDescent="0.25">
      <c r="A12" s="161"/>
      <c r="B12" s="157"/>
      <c r="C12" s="159"/>
      <c r="D12" s="159"/>
      <c r="E12" s="159"/>
      <c r="F12" s="159"/>
      <c r="G12" s="159"/>
      <c r="H12" s="113"/>
      <c r="I12" s="113"/>
      <c r="J12" s="113"/>
      <c r="K12" s="113"/>
      <c r="L12" s="113"/>
      <c r="M12" s="113"/>
      <c r="N12" s="113"/>
      <c r="O12" s="113"/>
      <c r="P12" s="113"/>
      <c r="Q12" s="173"/>
      <c r="R12" s="173"/>
      <c r="S12" s="173"/>
      <c r="T12" s="167"/>
      <c r="U12" s="170"/>
      <c r="V12" s="154"/>
    </row>
    <row r="13" spans="1:29" s="17" customFormat="1" ht="12" thickBot="1" x14ac:dyDescent="0.25">
      <c r="A13" s="162"/>
      <c r="B13" s="85">
        <v>1</v>
      </c>
      <c r="C13" s="99">
        <v>2</v>
      </c>
      <c r="D13" s="85">
        <v>3</v>
      </c>
      <c r="E13" s="85">
        <v>4</v>
      </c>
      <c r="F13" s="85">
        <v>5</v>
      </c>
      <c r="G13" s="85">
        <v>6</v>
      </c>
      <c r="H13" s="85">
        <v>7</v>
      </c>
      <c r="I13" s="85">
        <v>8</v>
      </c>
      <c r="J13" s="85">
        <v>9</v>
      </c>
      <c r="K13" s="85">
        <v>10</v>
      </c>
      <c r="L13" s="85">
        <v>11</v>
      </c>
      <c r="M13" s="85">
        <v>12</v>
      </c>
      <c r="N13" s="85"/>
      <c r="O13" s="85"/>
      <c r="P13" s="85">
        <v>10</v>
      </c>
      <c r="Q13" s="85">
        <v>13</v>
      </c>
      <c r="R13" s="85">
        <v>14</v>
      </c>
      <c r="S13" s="85">
        <v>15</v>
      </c>
      <c r="T13" s="86">
        <v>16</v>
      </c>
      <c r="U13" s="86">
        <v>17</v>
      </c>
      <c r="V13" s="86">
        <v>18</v>
      </c>
      <c r="AA13" s="84"/>
      <c r="AB13" s="84"/>
      <c r="AC13" s="84"/>
    </row>
    <row r="14" spans="1:29" ht="15.75" thickBot="1" x14ac:dyDescent="0.3">
      <c r="A14" s="87" t="s">
        <v>19</v>
      </c>
      <c r="B14" s="127">
        <v>1.3266</v>
      </c>
      <c r="C14" s="104">
        <v>1.9314</v>
      </c>
      <c r="D14" s="102">
        <v>1.6344000000000001</v>
      </c>
      <c r="E14" s="107">
        <v>1.1304000000000001</v>
      </c>
      <c r="F14" s="109">
        <v>1.3759999999999998E-3</v>
      </c>
      <c r="G14" s="100"/>
      <c r="H14" s="89"/>
      <c r="I14" s="89"/>
      <c r="J14" s="89"/>
      <c r="K14" s="89"/>
      <c r="L14" s="89"/>
      <c r="M14" s="89"/>
      <c r="N14" s="89"/>
      <c r="O14" s="89"/>
      <c r="P14" s="89"/>
      <c r="Q14" s="88">
        <f>B14+C14+D14+E14+F14</f>
        <v>6.0241759999999998</v>
      </c>
      <c r="R14" s="89"/>
      <c r="S14" s="89"/>
      <c r="T14" s="90">
        <f>Q14+R14+S14</f>
        <v>6.0241759999999998</v>
      </c>
      <c r="U14" s="128">
        <v>2.2422</v>
      </c>
      <c r="V14" s="88">
        <f>T14-U14</f>
        <v>3.7819759999999998</v>
      </c>
      <c r="W14" s="18">
        <f>V14-'[1]Сводная по суб и аренд'!G11</f>
        <v>2.5013164751701074</v>
      </c>
      <c r="Z14" s="19"/>
      <c r="AA14" s="82">
        <f>3.669</f>
        <v>3.669</v>
      </c>
      <c r="AB14" s="82">
        <v>1000</v>
      </c>
      <c r="AC14" s="82">
        <f>AA14/$AB$14</f>
        <v>3.669E-3</v>
      </c>
    </row>
    <row r="15" spans="1:29" ht="15.75" thickBot="1" x14ac:dyDescent="0.3">
      <c r="A15" s="91" t="s">
        <v>20</v>
      </c>
      <c r="B15" s="127">
        <v>1.2527999999999999</v>
      </c>
      <c r="C15" s="105">
        <v>1.8162</v>
      </c>
      <c r="D15" s="103">
        <v>1.5815999999999999</v>
      </c>
      <c r="E15" s="108">
        <v>1.1015999999999999</v>
      </c>
      <c r="F15" s="110">
        <v>1.312E-3</v>
      </c>
      <c r="G15" s="100"/>
      <c r="H15" s="89"/>
      <c r="I15" s="89"/>
      <c r="J15" s="89"/>
      <c r="K15" s="89"/>
      <c r="L15" s="89"/>
      <c r="M15" s="89"/>
      <c r="N15" s="89"/>
      <c r="O15" s="89"/>
      <c r="P15" s="89"/>
      <c r="Q15" s="98">
        <f>B15+C15+D15+E15+F15</f>
        <v>5.7535120000000006</v>
      </c>
      <c r="R15" s="89"/>
      <c r="S15" s="89"/>
      <c r="T15" s="90">
        <f t="shared" ref="T15:T38" si="0">Q15+R15+S15</f>
        <v>5.7535120000000006</v>
      </c>
      <c r="U15" s="128">
        <v>2.0461200000000002</v>
      </c>
      <c r="V15" s="88">
        <f t="shared" ref="V15:V37" si="1">T15-U15</f>
        <v>3.7073920000000005</v>
      </c>
      <c r="W15" s="18">
        <f>V15-'[1]Сводная по суб и аренд'!G12</f>
        <v>2.540507500438494</v>
      </c>
      <c r="Z15" s="19"/>
      <c r="AA15" s="82">
        <v>2.2559999999999998</v>
      </c>
      <c r="AC15" s="82">
        <f t="shared" ref="AC15:AC37" si="2">AA15/$AB$14</f>
        <v>2.2559999999999998E-3</v>
      </c>
    </row>
    <row r="16" spans="1:29" ht="15.75" thickBot="1" x14ac:dyDescent="0.3">
      <c r="A16" s="91" t="s">
        <v>21</v>
      </c>
      <c r="B16" s="127">
        <v>1.2041999999999997</v>
      </c>
      <c r="C16" s="104">
        <v>1.7424000000000002</v>
      </c>
      <c r="D16" s="102">
        <v>1.5528</v>
      </c>
      <c r="E16" s="107">
        <v>1.1088</v>
      </c>
      <c r="F16" s="109">
        <v>2.1920000000000004E-3</v>
      </c>
      <c r="G16" s="100"/>
      <c r="H16" s="89"/>
      <c r="I16" s="89"/>
      <c r="J16" s="89"/>
      <c r="K16" s="89"/>
      <c r="L16" s="89"/>
      <c r="M16" s="89"/>
      <c r="N16" s="89"/>
      <c r="O16" s="89"/>
      <c r="P16" s="89"/>
      <c r="Q16" s="88">
        <f t="shared" ref="Q16:Q38" si="3">B16+C16+D16+E16+F16</f>
        <v>5.610392</v>
      </c>
      <c r="R16" s="89"/>
      <c r="S16" s="89"/>
      <c r="T16" s="90">
        <f t="shared" si="0"/>
        <v>5.610392</v>
      </c>
      <c r="U16" s="128">
        <v>1.9296000000000002</v>
      </c>
      <c r="V16" s="88">
        <f t="shared" si="1"/>
        <v>3.6807919999999998</v>
      </c>
      <c r="W16" s="18">
        <f>V16-'[1]Сводная по суб и аренд'!G13</f>
        <v>2.5978355143796201</v>
      </c>
      <c r="Z16" s="19"/>
      <c r="AA16" s="82">
        <v>2.2559999999999998</v>
      </c>
      <c r="AC16" s="82">
        <f t="shared" si="2"/>
        <v>2.2559999999999998E-3</v>
      </c>
    </row>
    <row r="17" spans="1:29" ht="15.75" thickBot="1" x14ac:dyDescent="0.3">
      <c r="A17" s="91" t="s">
        <v>22</v>
      </c>
      <c r="B17" s="127">
        <v>1.1592</v>
      </c>
      <c r="C17" s="105">
        <v>1.7694000000000001</v>
      </c>
      <c r="D17" s="103">
        <v>1.5288000000000002</v>
      </c>
      <c r="E17" s="108">
        <v>1.1135999999999999</v>
      </c>
      <c r="F17" s="110">
        <v>2.1920000000000004E-3</v>
      </c>
      <c r="G17" s="100"/>
      <c r="H17" s="89"/>
      <c r="I17" s="89"/>
      <c r="J17" s="89"/>
      <c r="K17" s="89"/>
      <c r="L17" s="89"/>
      <c r="M17" s="89"/>
      <c r="N17" s="89"/>
      <c r="O17" s="89"/>
      <c r="P17" s="89"/>
      <c r="Q17" s="88">
        <f t="shared" si="3"/>
        <v>5.5731920000000006</v>
      </c>
      <c r="R17" s="89"/>
      <c r="S17" s="89"/>
      <c r="T17" s="90">
        <f t="shared" si="0"/>
        <v>5.5731920000000006</v>
      </c>
      <c r="U17" s="128">
        <v>1.8622799999999997</v>
      </c>
      <c r="V17" s="88">
        <f t="shared" si="1"/>
        <v>3.7109120000000009</v>
      </c>
      <c r="W17" s="18">
        <f>V17-'[1]Сводная по суб и аренд'!G14</f>
        <v>2.6497839256488103</v>
      </c>
      <c r="Z17" s="19"/>
      <c r="AA17" s="82">
        <v>2.2719999999999998</v>
      </c>
      <c r="AC17" s="82">
        <f t="shared" si="2"/>
        <v>2.2719999999999997E-3</v>
      </c>
    </row>
    <row r="18" spans="1:29" ht="15.75" thickBot="1" x14ac:dyDescent="0.3">
      <c r="A18" s="92" t="s">
        <v>23</v>
      </c>
      <c r="B18" s="127">
        <v>1.1538000000000002</v>
      </c>
      <c r="C18" s="104">
        <v>1.9350000000000001</v>
      </c>
      <c r="D18" s="102">
        <v>1.5552000000000001</v>
      </c>
      <c r="E18" s="107">
        <v>1.1088</v>
      </c>
      <c r="F18" s="109">
        <v>2.1920000000000004E-3</v>
      </c>
      <c r="G18" s="100"/>
      <c r="H18" s="89"/>
      <c r="I18" s="89"/>
      <c r="J18" s="89"/>
      <c r="K18" s="89"/>
      <c r="L18" s="89"/>
      <c r="M18" s="89"/>
      <c r="N18" s="89"/>
      <c r="O18" s="89"/>
      <c r="P18" s="89"/>
      <c r="Q18" s="88">
        <f t="shared" si="3"/>
        <v>5.7549920000000006</v>
      </c>
      <c r="R18" s="89"/>
      <c r="S18" s="89"/>
      <c r="T18" s="90">
        <f t="shared" si="0"/>
        <v>5.7549920000000006</v>
      </c>
      <c r="U18" s="128">
        <v>1.8811199999999999</v>
      </c>
      <c r="V18" s="88">
        <f t="shared" si="1"/>
        <v>3.8738720000000004</v>
      </c>
      <c r="W18" s="18">
        <f>V18-'[1]Сводная по суб и аренд'!G15</f>
        <v>2.7975085855384778</v>
      </c>
      <c r="Z18" s="19"/>
      <c r="AA18" s="82">
        <v>1.4239999999999999</v>
      </c>
      <c r="AC18" s="82">
        <f t="shared" si="2"/>
        <v>1.4239999999999999E-3</v>
      </c>
    </row>
    <row r="19" spans="1:29" ht="15.75" thickBot="1" x14ac:dyDescent="0.3">
      <c r="A19" s="91" t="s">
        <v>24</v>
      </c>
      <c r="B19" s="127">
        <v>1.2672000000000001</v>
      </c>
      <c r="C19" s="105">
        <v>2.0268000000000002</v>
      </c>
      <c r="D19" s="103">
        <v>1.6104000000000001</v>
      </c>
      <c r="E19" s="108">
        <v>1.1375999999999999</v>
      </c>
      <c r="F19" s="110">
        <v>2.1920000000000004E-3</v>
      </c>
      <c r="G19" s="100"/>
      <c r="H19" s="89"/>
      <c r="I19" s="89"/>
      <c r="J19" s="89"/>
      <c r="K19" s="89"/>
      <c r="L19" s="89"/>
      <c r="M19" s="89"/>
      <c r="N19" s="89"/>
      <c r="O19" s="89"/>
      <c r="P19" s="89"/>
      <c r="Q19" s="88">
        <f t="shared" si="3"/>
        <v>6.0441920000000007</v>
      </c>
      <c r="R19" s="89"/>
      <c r="S19" s="89"/>
      <c r="T19" s="90">
        <f t="shared" si="0"/>
        <v>6.0441920000000007</v>
      </c>
      <c r="U19" s="128">
        <v>1.9945200000000001</v>
      </c>
      <c r="V19" s="88">
        <f t="shared" si="1"/>
        <v>4.049672000000001</v>
      </c>
      <c r="W19" s="18">
        <f>V19-'[1]Сводная по суб и аренд'!G16</f>
        <v>2.8373487667761008</v>
      </c>
      <c r="Z19" s="19"/>
      <c r="AA19" s="82">
        <v>1.456</v>
      </c>
      <c r="AC19" s="82">
        <f t="shared" si="2"/>
        <v>1.456E-3</v>
      </c>
    </row>
    <row r="20" spans="1:29" ht="15.75" thickBot="1" x14ac:dyDescent="0.3">
      <c r="A20" s="91" t="s">
        <v>25</v>
      </c>
      <c r="B20" s="127">
        <v>1.4525999999999999</v>
      </c>
      <c r="C20" s="104">
        <v>2.8781999999999996</v>
      </c>
      <c r="D20" s="102">
        <v>1.8792</v>
      </c>
      <c r="E20" s="107">
        <v>1.4424000000000001</v>
      </c>
      <c r="F20" s="109">
        <v>2.16E-3</v>
      </c>
      <c r="G20" s="100"/>
      <c r="H20" s="89"/>
      <c r="I20" s="89"/>
      <c r="J20" s="89"/>
      <c r="K20" s="89"/>
      <c r="L20" s="89"/>
      <c r="M20" s="89"/>
      <c r="N20" s="89"/>
      <c r="O20" s="89"/>
      <c r="P20" s="89"/>
      <c r="Q20" s="88">
        <f t="shared" si="3"/>
        <v>7.65456</v>
      </c>
      <c r="R20" s="89"/>
      <c r="S20" s="89"/>
      <c r="T20" s="90">
        <f t="shared" si="0"/>
        <v>7.65456</v>
      </c>
      <c r="U20" s="128">
        <v>2.2606800000000002</v>
      </c>
      <c r="V20" s="88">
        <f t="shared" si="1"/>
        <v>5.3938799999999993</v>
      </c>
      <c r="W20" s="18">
        <f>V20-'[1]Сводная по суб и аренд'!G17</f>
        <v>3.9523139006715136</v>
      </c>
      <c r="Z20" s="19"/>
      <c r="AA20" s="82">
        <v>2.3679999999999999</v>
      </c>
      <c r="AC20" s="82">
        <f t="shared" si="2"/>
        <v>2.3679999999999999E-3</v>
      </c>
    </row>
    <row r="21" spans="1:29" ht="15.75" thickBot="1" x14ac:dyDescent="0.3">
      <c r="A21" s="91" t="s">
        <v>26</v>
      </c>
      <c r="B21" s="127">
        <v>1.8395999999999999</v>
      </c>
      <c r="C21" s="105">
        <v>4.2317999999999998</v>
      </c>
      <c r="D21" s="103">
        <v>2.8439999999999999</v>
      </c>
      <c r="E21" s="108">
        <v>2.5680000000000001</v>
      </c>
      <c r="F21" s="110">
        <v>2.1280000000000001E-3</v>
      </c>
      <c r="G21" s="100"/>
      <c r="H21" s="89"/>
      <c r="I21" s="89"/>
      <c r="J21" s="89"/>
      <c r="K21" s="89"/>
      <c r="L21" s="89"/>
      <c r="M21" s="89"/>
      <c r="N21" s="89"/>
      <c r="O21" s="89"/>
      <c r="P21" s="89"/>
      <c r="Q21" s="88">
        <f t="shared" si="3"/>
        <v>11.485528</v>
      </c>
      <c r="R21" s="89"/>
      <c r="S21" s="89"/>
      <c r="T21" s="90">
        <f t="shared" si="0"/>
        <v>11.485528</v>
      </c>
      <c r="U21" s="128">
        <v>2.4517199999999999</v>
      </c>
      <c r="V21" s="88">
        <f t="shared" si="1"/>
        <v>9.0338080000000005</v>
      </c>
      <c r="W21" s="18">
        <f>V21-'[1]Сводная по суб и аренд'!G18</f>
        <v>7.50172081557153</v>
      </c>
      <c r="Z21" s="19"/>
      <c r="AA21" s="82">
        <v>2.3359999999999999</v>
      </c>
      <c r="AC21" s="82">
        <f t="shared" si="2"/>
        <v>2.336E-3</v>
      </c>
    </row>
    <row r="22" spans="1:29" ht="15.75" thickBot="1" x14ac:dyDescent="0.3">
      <c r="A22" s="91" t="s">
        <v>27</v>
      </c>
      <c r="B22" s="127">
        <v>2.1366000000000001</v>
      </c>
      <c r="C22" s="104">
        <v>4.6313999999999993</v>
      </c>
      <c r="D22" s="102">
        <v>3.3</v>
      </c>
      <c r="E22" s="107">
        <v>3.1680000000000001</v>
      </c>
      <c r="F22" s="109">
        <v>2.1120000000000002E-3</v>
      </c>
      <c r="G22" s="100"/>
      <c r="H22" s="89"/>
      <c r="I22" s="89"/>
      <c r="J22" s="89"/>
      <c r="K22" s="89"/>
      <c r="L22" s="89"/>
      <c r="M22" s="89"/>
      <c r="N22" s="89"/>
      <c r="O22" s="89"/>
      <c r="P22" s="89"/>
      <c r="Q22" s="88">
        <f t="shared" si="3"/>
        <v>13.238111999999997</v>
      </c>
      <c r="R22" s="89"/>
      <c r="S22" s="89"/>
      <c r="T22" s="90">
        <f t="shared" si="0"/>
        <v>13.238111999999997</v>
      </c>
      <c r="U22" s="128">
        <v>2.7610800000000002</v>
      </c>
      <c r="V22" s="88">
        <f t="shared" si="1"/>
        <v>10.477031999999998</v>
      </c>
      <c r="W22" s="18">
        <f>V22-'[1]Сводная по суб и аренд'!G19</f>
        <v>8.8034610723247013</v>
      </c>
      <c r="Z22" s="19"/>
      <c r="AA22" s="82">
        <v>2.3199999999999998</v>
      </c>
      <c r="AC22" s="82">
        <f t="shared" si="2"/>
        <v>2.32E-3</v>
      </c>
    </row>
    <row r="23" spans="1:29" ht="15.75" thickBot="1" x14ac:dyDescent="0.3">
      <c r="A23" s="91" t="s">
        <v>28</v>
      </c>
      <c r="B23" s="127">
        <v>2.3256000000000006</v>
      </c>
      <c r="C23" s="105">
        <v>4.6872000000000007</v>
      </c>
      <c r="D23" s="103">
        <v>3.3023999999999996</v>
      </c>
      <c r="E23" s="108">
        <v>3.2136</v>
      </c>
      <c r="F23" s="110">
        <v>2.1120000000000002E-3</v>
      </c>
      <c r="G23" s="100"/>
      <c r="H23" s="89"/>
      <c r="I23" s="89"/>
      <c r="J23" s="89"/>
      <c r="K23" s="89"/>
      <c r="L23" s="89"/>
      <c r="M23" s="89"/>
      <c r="N23" s="89"/>
      <c r="O23" s="89"/>
      <c r="P23" s="89"/>
      <c r="Q23" s="88">
        <f t="shared" si="3"/>
        <v>13.530912000000001</v>
      </c>
      <c r="R23" s="89"/>
      <c r="S23" s="89"/>
      <c r="T23" s="90">
        <f t="shared" si="0"/>
        <v>13.530912000000001</v>
      </c>
      <c r="U23" s="128">
        <v>2.8410000000000002</v>
      </c>
      <c r="V23" s="88">
        <f t="shared" si="1"/>
        <v>10.689912</v>
      </c>
      <c r="W23" s="18">
        <f>V23-'[1]Сводная по суб и аренд'!G20</f>
        <v>8.9211870183022803</v>
      </c>
      <c r="X23" s="20"/>
      <c r="Z23" s="19"/>
      <c r="AA23" s="82">
        <v>2.3199999999999998</v>
      </c>
      <c r="AC23" s="82">
        <f t="shared" si="2"/>
        <v>2.32E-3</v>
      </c>
    </row>
    <row r="24" spans="1:29" ht="15.75" thickBot="1" x14ac:dyDescent="0.3">
      <c r="A24" s="91" t="s">
        <v>29</v>
      </c>
      <c r="B24" s="127">
        <v>2.2751999999999999</v>
      </c>
      <c r="C24" s="104">
        <v>4.5990000000000002</v>
      </c>
      <c r="D24" s="102">
        <v>3.3744000000000001</v>
      </c>
      <c r="E24" s="107">
        <v>3.0911999999999997</v>
      </c>
      <c r="F24" s="109">
        <v>2.1120000000000002E-3</v>
      </c>
      <c r="G24" s="100"/>
      <c r="H24" s="89"/>
      <c r="I24" s="89"/>
      <c r="J24" s="89"/>
      <c r="K24" s="89"/>
      <c r="L24" s="89"/>
      <c r="M24" s="89"/>
      <c r="N24" s="89"/>
      <c r="O24" s="89"/>
      <c r="P24" s="89"/>
      <c r="Q24" s="88">
        <f t="shared" si="3"/>
        <v>13.341912000000001</v>
      </c>
      <c r="R24" s="89"/>
      <c r="S24" s="89"/>
      <c r="T24" s="90">
        <f t="shared" si="0"/>
        <v>13.341912000000001</v>
      </c>
      <c r="U24" s="128">
        <v>2.8837199999999994</v>
      </c>
      <c r="V24" s="88">
        <f t="shared" si="1"/>
        <v>10.458192</v>
      </c>
      <c r="W24" s="18">
        <f>V24-'[1]Сводная по суб и аренд'!G21</f>
        <v>8.7237688074395781</v>
      </c>
      <c r="Z24" s="19"/>
      <c r="AA24" s="82">
        <v>2.3359999999999999</v>
      </c>
      <c r="AC24" s="82">
        <f t="shared" si="2"/>
        <v>2.336E-3</v>
      </c>
    </row>
    <row r="25" spans="1:29" ht="15.75" thickBot="1" x14ac:dyDescent="0.3">
      <c r="A25" s="91" t="s">
        <v>30</v>
      </c>
      <c r="B25" s="127">
        <v>2.1348000000000003</v>
      </c>
      <c r="C25" s="105">
        <v>4.2353999999999994</v>
      </c>
      <c r="D25" s="103">
        <v>3.0695999999999999</v>
      </c>
      <c r="E25" s="108">
        <v>2.7383999999999999</v>
      </c>
      <c r="F25" s="110">
        <v>2.1440000000000001E-3</v>
      </c>
      <c r="G25" s="100"/>
      <c r="H25" s="89"/>
      <c r="I25" s="89"/>
      <c r="J25" s="89"/>
      <c r="K25" s="89"/>
      <c r="L25" s="89"/>
      <c r="M25" s="89"/>
      <c r="N25" s="89"/>
      <c r="O25" s="89"/>
      <c r="P25" s="89"/>
      <c r="Q25" s="88">
        <f t="shared" si="3"/>
        <v>12.180344</v>
      </c>
      <c r="R25" s="89"/>
      <c r="S25" s="89"/>
      <c r="T25" s="90">
        <f t="shared" si="0"/>
        <v>12.180344</v>
      </c>
      <c r="U25" s="128">
        <v>2.9354400000000007</v>
      </c>
      <c r="V25" s="88">
        <f t="shared" si="1"/>
        <v>9.2449039999999982</v>
      </c>
      <c r="W25" s="18">
        <f>V25-'[1]Сводная по суб и аренд'!G22</f>
        <v>7.4952454673292435</v>
      </c>
      <c r="X25" s="21">
        <f>MAX(T14:T37)</f>
        <v>13.530912000000001</v>
      </c>
      <c r="Z25" s="19"/>
      <c r="AA25" s="82">
        <v>2.3039999999999998</v>
      </c>
      <c r="AC25" s="82">
        <f t="shared" si="2"/>
        <v>2.3039999999999996E-3</v>
      </c>
    </row>
    <row r="26" spans="1:29" ht="15.75" thickBot="1" x14ac:dyDescent="0.3">
      <c r="A26" s="91" t="s">
        <v>31</v>
      </c>
      <c r="B26" s="127">
        <v>2.2068000000000003</v>
      </c>
      <c r="C26" s="104">
        <v>4.6313999999999993</v>
      </c>
      <c r="D26" s="102">
        <v>3.2183999999999999</v>
      </c>
      <c r="E26" s="107">
        <v>3.1223999999999998</v>
      </c>
      <c r="F26" s="109">
        <v>2.1120000000000002E-3</v>
      </c>
      <c r="G26" s="100"/>
      <c r="H26" s="89"/>
      <c r="I26" s="89"/>
      <c r="J26" s="89"/>
      <c r="K26" s="89"/>
      <c r="L26" s="89"/>
      <c r="M26" s="89"/>
      <c r="N26" s="89"/>
      <c r="O26" s="89"/>
      <c r="P26" s="89"/>
      <c r="Q26" s="88">
        <f t="shared" si="3"/>
        <v>13.181111999999999</v>
      </c>
      <c r="R26" s="89"/>
      <c r="S26" s="89"/>
      <c r="T26" s="90">
        <f t="shared" si="0"/>
        <v>13.181111999999999</v>
      </c>
      <c r="U26" s="128">
        <v>2.89452</v>
      </c>
      <c r="V26" s="88">
        <f t="shared" si="1"/>
        <v>10.286591999999999</v>
      </c>
      <c r="W26" s="18">
        <f>V26-'[1]Сводная по суб и аренд'!G23</f>
        <v>8.5764027987261855</v>
      </c>
      <c r="Z26" s="19"/>
      <c r="AA26" s="82">
        <v>2.2879999999999998</v>
      </c>
      <c r="AC26" s="82">
        <f t="shared" si="2"/>
        <v>2.2879999999999997E-3</v>
      </c>
    </row>
    <row r="27" spans="1:29" ht="15.75" thickBot="1" x14ac:dyDescent="0.3">
      <c r="A27" s="91" t="s">
        <v>32</v>
      </c>
      <c r="B27" s="127">
        <v>2.1294</v>
      </c>
      <c r="C27" s="105">
        <v>4.6692000000000009</v>
      </c>
      <c r="D27" s="103">
        <v>3.2351999999999999</v>
      </c>
      <c r="E27" s="108">
        <v>3.0840000000000001</v>
      </c>
      <c r="F27" s="110">
        <v>2.1120000000000002E-3</v>
      </c>
      <c r="G27" s="100"/>
      <c r="H27" s="89"/>
      <c r="I27" s="89"/>
      <c r="J27" s="89"/>
      <c r="K27" s="89"/>
      <c r="L27" s="89"/>
      <c r="M27" s="89"/>
      <c r="N27" s="89"/>
      <c r="O27" s="89"/>
      <c r="P27" s="89"/>
      <c r="Q27" s="88">
        <f t="shared" si="3"/>
        <v>13.119911999999999</v>
      </c>
      <c r="R27" s="89"/>
      <c r="S27" s="89"/>
      <c r="T27" s="90">
        <f t="shared" si="0"/>
        <v>13.119911999999999</v>
      </c>
      <c r="U27" s="128">
        <v>2.8211999999999993</v>
      </c>
      <c r="V27" s="88">
        <f t="shared" si="1"/>
        <v>10.298712</v>
      </c>
      <c r="W27" s="18">
        <f>V27-'[1]Сводная по суб и аренд'!G24</f>
        <v>8.6242501167626973</v>
      </c>
      <c r="X27" s="20">
        <f>MAX(V14:V37)</f>
        <v>10.689912</v>
      </c>
      <c r="Y27" s="22">
        <f>X25-X35</f>
        <v>4.6097249816977204</v>
      </c>
      <c r="Z27" s="19"/>
      <c r="AA27" s="82">
        <v>2.2879999999999998</v>
      </c>
      <c r="AC27" s="82">
        <f t="shared" si="2"/>
        <v>2.2879999999999997E-3</v>
      </c>
    </row>
    <row r="28" spans="1:29" ht="15.75" thickBot="1" x14ac:dyDescent="0.3">
      <c r="A28" s="91" t="s">
        <v>33</v>
      </c>
      <c r="B28" s="127">
        <v>2.0087999999999999</v>
      </c>
      <c r="C28" s="104">
        <v>4.6853999999999996</v>
      </c>
      <c r="D28" s="102">
        <v>3.0671999999999997</v>
      </c>
      <c r="E28" s="107">
        <v>3.0768</v>
      </c>
      <c r="F28" s="109">
        <v>2.1280000000000001E-3</v>
      </c>
      <c r="G28" s="100"/>
      <c r="H28" s="89"/>
      <c r="I28" s="89"/>
      <c r="J28" s="89"/>
      <c r="K28" s="89"/>
      <c r="L28" s="89"/>
      <c r="M28" s="89"/>
      <c r="N28" s="89"/>
      <c r="O28" s="89"/>
      <c r="P28" s="89"/>
      <c r="Q28" s="88">
        <f t="shared" si="3"/>
        <v>12.840328</v>
      </c>
      <c r="R28" s="89"/>
      <c r="S28" s="89"/>
      <c r="T28" s="90">
        <f t="shared" si="0"/>
        <v>12.840328</v>
      </c>
      <c r="U28" s="128">
        <v>2.8391999999999999</v>
      </c>
      <c r="V28" s="88">
        <f t="shared" si="1"/>
        <v>10.001128</v>
      </c>
      <c r="W28" s="18">
        <f>V28-'[1]Сводная по суб и аренд'!G25</f>
        <v>8.3593641858883796</v>
      </c>
      <c r="X28" s="20">
        <f>MIN(V14:V37)</f>
        <v>3.6807919999999998</v>
      </c>
      <c r="Z28" s="19"/>
      <c r="AA28" s="82">
        <v>2.3039999999999998</v>
      </c>
      <c r="AC28" s="82">
        <f t="shared" si="2"/>
        <v>2.3039999999999996E-3</v>
      </c>
    </row>
    <row r="29" spans="1:29" ht="15.75" thickBot="1" x14ac:dyDescent="0.3">
      <c r="A29" s="91" t="s">
        <v>34</v>
      </c>
      <c r="B29" s="127">
        <v>2.0609999999999999</v>
      </c>
      <c r="C29" s="105">
        <v>4.0068000000000001</v>
      </c>
      <c r="D29" s="103">
        <v>3</v>
      </c>
      <c r="E29" s="108">
        <v>2.6663999999999999</v>
      </c>
      <c r="F29" s="110">
        <v>2.1280000000000001E-3</v>
      </c>
      <c r="G29" s="100"/>
      <c r="H29" s="89"/>
      <c r="I29" s="89"/>
      <c r="J29" s="89"/>
      <c r="K29" s="89"/>
      <c r="L29" s="89"/>
      <c r="M29" s="89"/>
      <c r="N29" s="89"/>
      <c r="O29" s="89"/>
      <c r="P29" s="89"/>
      <c r="Q29" s="88">
        <f t="shared" si="3"/>
        <v>11.736328</v>
      </c>
      <c r="R29" s="89"/>
      <c r="S29" s="89"/>
      <c r="T29" s="90">
        <f t="shared" si="0"/>
        <v>11.736328</v>
      </c>
      <c r="U29" s="128">
        <v>2.9116800000000005</v>
      </c>
      <c r="V29" s="88">
        <f t="shared" si="1"/>
        <v>8.8246479999999998</v>
      </c>
      <c r="W29" s="18">
        <f>V29-'[1]Сводная по суб и аренд'!G26</f>
        <v>7.1819041347701713</v>
      </c>
      <c r="Z29" s="19"/>
      <c r="AA29" s="82">
        <v>2.3199999999999998</v>
      </c>
      <c r="AC29" s="82">
        <f t="shared" si="2"/>
        <v>2.32E-3</v>
      </c>
    </row>
    <row r="30" spans="1:29" ht="15.75" thickBot="1" x14ac:dyDescent="0.3">
      <c r="A30" s="91" t="s">
        <v>35</v>
      </c>
      <c r="B30" s="127">
        <v>1.9097999999999999</v>
      </c>
      <c r="C30" s="104">
        <v>3.0905999999999998</v>
      </c>
      <c r="D30" s="102">
        <v>2.6568000000000001</v>
      </c>
      <c r="E30" s="107">
        <v>2.3256000000000001</v>
      </c>
      <c r="F30" s="109">
        <v>2.16E-3</v>
      </c>
      <c r="G30" s="100"/>
      <c r="H30" s="89"/>
      <c r="I30" s="89"/>
      <c r="J30" s="89"/>
      <c r="K30" s="89"/>
      <c r="L30" s="89"/>
      <c r="M30" s="89"/>
      <c r="N30" s="89"/>
      <c r="O30" s="89"/>
      <c r="P30" s="89"/>
      <c r="Q30" s="88">
        <f t="shared" si="3"/>
        <v>9.9849599999999992</v>
      </c>
      <c r="R30" s="89"/>
      <c r="S30" s="89"/>
      <c r="T30" s="90">
        <f t="shared" si="0"/>
        <v>9.9849599999999992</v>
      </c>
      <c r="U30" s="128">
        <v>2.9530799999999999</v>
      </c>
      <c r="V30" s="88">
        <f t="shared" si="1"/>
        <v>7.0318799999999992</v>
      </c>
      <c r="W30" s="18">
        <f>V30-'[1]Сводная по суб и аренд'!G27</f>
        <v>5.3451229300069896</v>
      </c>
      <c r="X30" s="20">
        <f>MAX(U14:U37)</f>
        <v>3.0795599999999999</v>
      </c>
      <c r="Z30" s="19"/>
      <c r="AA30" s="82">
        <v>2.3679999999999999</v>
      </c>
      <c r="AC30" s="82">
        <f t="shared" si="2"/>
        <v>2.3679999999999999E-3</v>
      </c>
    </row>
    <row r="31" spans="1:29" ht="15.75" thickBot="1" x14ac:dyDescent="0.3">
      <c r="A31" s="91" t="s">
        <v>36</v>
      </c>
      <c r="B31" s="127">
        <v>1.8054000000000001</v>
      </c>
      <c r="C31" s="105">
        <v>2.9178000000000002</v>
      </c>
      <c r="D31" s="103">
        <v>2.4815999999999998</v>
      </c>
      <c r="E31" s="108">
        <v>2.0928</v>
      </c>
      <c r="F31" s="110">
        <v>2.16E-3</v>
      </c>
      <c r="G31" s="100"/>
      <c r="H31" s="89"/>
      <c r="I31" s="89"/>
      <c r="J31" s="89"/>
      <c r="K31" s="89"/>
      <c r="L31" s="89"/>
      <c r="M31" s="89"/>
      <c r="N31" s="89"/>
      <c r="O31" s="89"/>
      <c r="P31" s="89"/>
      <c r="Q31" s="88">
        <f t="shared" si="3"/>
        <v>9.2997600000000009</v>
      </c>
      <c r="R31" s="89"/>
      <c r="S31" s="89"/>
      <c r="T31" s="90">
        <f t="shared" si="0"/>
        <v>9.2997600000000009</v>
      </c>
      <c r="U31" s="128">
        <v>3.0062399999999996</v>
      </c>
      <c r="V31" s="88">
        <f t="shared" si="1"/>
        <v>6.2935200000000009</v>
      </c>
      <c r="W31" s="18">
        <f>V31-'[1]Сводная по суб и аренд'!G28</f>
        <v>4.5594531896643815</v>
      </c>
      <c r="Z31" s="19"/>
      <c r="AA31" s="82">
        <v>2.3679999999999999</v>
      </c>
      <c r="AC31" s="82">
        <f t="shared" si="2"/>
        <v>2.3679999999999999E-3</v>
      </c>
    </row>
    <row r="32" spans="1:29" ht="15.75" thickBot="1" x14ac:dyDescent="0.3">
      <c r="A32" s="91" t="s">
        <v>37</v>
      </c>
      <c r="B32" s="127">
        <v>1.6830000000000001</v>
      </c>
      <c r="C32" s="104">
        <v>2.484</v>
      </c>
      <c r="D32" s="102">
        <v>2.2296</v>
      </c>
      <c r="E32" s="107">
        <v>1.9152</v>
      </c>
      <c r="F32" s="109">
        <v>2.176E-3</v>
      </c>
      <c r="G32" s="100"/>
      <c r="H32" s="89"/>
      <c r="I32" s="89"/>
      <c r="J32" s="89"/>
      <c r="K32" s="89"/>
      <c r="L32" s="89"/>
      <c r="M32" s="89"/>
      <c r="N32" s="89"/>
      <c r="O32" s="89"/>
      <c r="P32" s="89"/>
      <c r="Q32" s="88">
        <f t="shared" si="3"/>
        <v>8.3139760000000003</v>
      </c>
      <c r="R32" s="89"/>
      <c r="S32" s="89"/>
      <c r="T32" s="90">
        <f t="shared" si="0"/>
        <v>8.3139760000000003</v>
      </c>
      <c r="U32" s="128">
        <v>3.0380400000000001</v>
      </c>
      <c r="V32" s="88">
        <f t="shared" si="1"/>
        <v>5.2759359999999997</v>
      </c>
      <c r="W32" s="18">
        <f>V32-'[1]Сводная по суб и аренд'!G29</f>
        <v>3.5113094138875152</v>
      </c>
      <c r="Z32" s="19"/>
      <c r="AA32" s="82">
        <v>2.3839999999999999</v>
      </c>
      <c r="AC32" s="82">
        <f t="shared" si="2"/>
        <v>2.3839999999999998E-3</v>
      </c>
    </row>
    <row r="33" spans="1:29" ht="15.75" thickBot="1" x14ac:dyDescent="0.3">
      <c r="A33" s="91" t="s">
        <v>38</v>
      </c>
      <c r="B33" s="127">
        <v>1.6308</v>
      </c>
      <c r="C33" s="105">
        <v>2.3778000000000001</v>
      </c>
      <c r="D33" s="103">
        <v>2.0255999999999998</v>
      </c>
      <c r="E33" s="108">
        <v>1.6464000000000001</v>
      </c>
      <c r="F33" s="110">
        <v>2.176E-3</v>
      </c>
      <c r="G33" s="100"/>
      <c r="H33" s="89"/>
      <c r="I33" s="89"/>
      <c r="J33" s="89"/>
      <c r="K33" s="89"/>
      <c r="L33" s="89"/>
      <c r="M33" s="89"/>
      <c r="N33" s="89"/>
      <c r="O33" s="89"/>
      <c r="P33" s="89"/>
      <c r="Q33" s="88">
        <f t="shared" si="3"/>
        <v>7.6827760000000005</v>
      </c>
      <c r="R33" s="89"/>
      <c r="S33" s="89"/>
      <c r="T33" s="90">
        <f t="shared" si="0"/>
        <v>7.6827760000000005</v>
      </c>
      <c r="U33" s="128">
        <v>3.0351599999999999</v>
      </c>
      <c r="V33" s="88">
        <f t="shared" si="1"/>
        <v>4.6476160000000011</v>
      </c>
      <c r="W33" s="18">
        <f>V33-'[1]Сводная по суб и аренд'!G30</f>
        <v>2.9374267987261886</v>
      </c>
      <c r="Z33" s="19"/>
      <c r="AA33" s="82">
        <v>2.3839999999999999</v>
      </c>
      <c r="AC33" s="82">
        <f t="shared" si="2"/>
        <v>2.3839999999999998E-3</v>
      </c>
    </row>
    <row r="34" spans="1:29" ht="15.75" thickBot="1" x14ac:dyDescent="0.3">
      <c r="A34" s="91" t="s">
        <v>39</v>
      </c>
      <c r="B34" s="127">
        <v>1.6074000000000002</v>
      </c>
      <c r="C34" s="104">
        <v>2.2913999999999999</v>
      </c>
      <c r="D34" s="102">
        <v>1.8504</v>
      </c>
      <c r="E34" s="107">
        <v>1.4064000000000001</v>
      </c>
      <c r="F34" s="109">
        <v>2.1920000000000004E-3</v>
      </c>
      <c r="G34" s="100"/>
      <c r="H34" s="89"/>
      <c r="I34" s="89"/>
      <c r="J34" s="89"/>
      <c r="K34" s="89"/>
      <c r="L34" s="89"/>
      <c r="M34" s="89"/>
      <c r="N34" s="89"/>
      <c r="O34" s="89"/>
      <c r="P34" s="89"/>
      <c r="Q34" s="88">
        <f t="shared" si="3"/>
        <v>7.1577919999999997</v>
      </c>
      <c r="R34" s="89"/>
      <c r="S34" s="89"/>
      <c r="T34" s="90">
        <f t="shared" si="0"/>
        <v>7.1577919999999997</v>
      </c>
      <c r="U34" s="128">
        <v>3.0795599999999999</v>
      </c>
      <c r="V34" s="88">
        <f t="shared" si="1"/>
        <v>4.0782319999999999</v>
      </c>
      <c r="W34" s="18">
        <f>V34-'[1]Сводная по суб и аренд'!G31</f>
        <v>2.3206439628273765</v>
      </c>
      <c r="Z34" s="19"/>
      <c r="AA34" s="82">
        <v>2.3839999999999999</v>
      </c>
      <c r="AC34" s="82">
        <f t="shared" si="2"/>
        <v>2.3839999999999998E-3</v>
      </c>
    </row>
    <row r="35" spans="1:29" ht="15.75" thickBot="1" x14ac:dyDescent="0.3">
      <c r="A35" s="91" t="s">
        <v>40</v>
      </c>
      <c r="B35" s="127">
        <v>1.6182000000000001</v>
      </c>
      <c r="C35" s="105">
        <v>2.2734000000000001</v>
      </c>
      <c r="D35" s="103">
        <v>1.8864000000000001</v>
      </c>
      <c r="E35" s="108">
        <v>1.3680000000000001</v>
      </c>
      <c r="F35" s="110">
        <v>1.3440000000000001E-3</v>
      </c>
      <c r="G35" s="100"/>
      <c r="H35" s="89"/>
      <c r="I35" s="89"/>
      <c r="J35" s="89"/>
      <c r="K35" s="89"/>
      <c r="L35" s="89"/>
      <c r="M35" s="89"/>
      <c r="N35" s="89"/>
      <c r="O35" s="89"/>
      <c r="P35" s="89"/>
      <c r="Q35" s="88">
        <f t="shared" si="3"/>
        <v>7.1473440000000004</v>
      </c>
      <c r="R35" s="89"/>
      <c r="S35" s="89"/>
      <c r="T35" s="90">
        <f t="shared" si="0"/>
        <v>7.1473440000000004</v>
      </c>
      <c r="U35" s="128">
        <v>3.0769199999999994</v>
      </c>
      <c r="V35" s="88">
        <f t="shared" si="1"/>
        <v>4.0704240000000009</v>
      </c>
      <c r="W35" s="18">
        <f>V35-'[1]Сводная по суб и аренд'!G32</f>
        <v>2.2951059471434245</v>
      </c>
      <c r="X35" s="20">
        <f>MAX(W14:W37)</f>
        <v>8.9211870183022803</v>
      </c>
      <c r="Z35" s="19"/>
      <c r="AA35" s="82">
        <v>2.3839999999999999</v>
      </c>
      <c r="AC35" s="82">
        <f t="shared" si="2"/>
        <v>2.3839999999999998E-3</v>
      </c>
    </row>
    <row r="36" spans="1:29" ht="15.75" thickBot="1" x14ac:dyDescent="0.3">
      <c r="A36" s="91" t="s">
        <v>41</v>
      </c>
      <c r="B36" s="127">
        <v>1.5011999999999999</v>
      </c>
      <c r="C36" s="104">
        <v>2.1150000000000002</v>
      </c>
      <c r="D36" s="102">
        <v>1.8144</v>
      </c>
      <c r="E36" s="107">
        <v>1.2815999999999999</v>
      </c>
      <c r="F36" s="109">
        <v>1.0560000000000001E-3</v>
      </c>
      <c r="G36" s="100"/>
      <c r="H36" s="89"/>
      <c r="I36" s="89"/>
      <c r="J36" s="89"/>
      <c r="K36" s="89"/>
      <c r="L36" s="89"/>
      <c r="M36" s="89"/>
      <c r="N36" s="89"/>
      <c r="O36" s="89"/>
      <c r="P36" s="89"/>
      <c r="Q36" s="88">
        <f t="shared" si="3"/>
        <v>6.7132560000000003</v>
      </c>
      <c r="R36" s="89"/>
      <c r="S36" s="89"/>
      <c r="T36" s="90">
        <f t="shared" si="0"/>
        <v>6.7132560000000003</v>
      </c>
      <c r="U36" s="128">
        <v>2.7718799999999999</v>
      </c>
      <c r="V36" s="88">
        <f t="shared" si="1"/>
        <v>3.9413760000000004</v>
      </c>
      <c r="W36" s="18">
        <f>V36-'[1]Сводная по суб и аренд'!G33</f>
        <v>2.3094126970704654</v>
      </c>
      <c r="Z36" s="19"/>
      <c r="AA36" s="82">
        <v>1.1839999999999999</v>
      </c>
      <c r="AC36" s="82">
        <f t="shared" si="2"/>
        <v>1.1839999999999999E-3</v>
      </c>
    </row>
    <row r="37" spans="1:29" ht="15.75" thickBot="1" x14ac:dyDescent="0.3">
      <c r="A37" s="91" t="s">
        <v>42</v>
      </c>
      <c r="B37" s="127">
        <v>1.3625999999999998</v>
      </c>
      <c r="C37" s="105">
        <v>1.8665999999999998</v>
      </c>
      <c r="D37" s="103">
        <v>1.6967999999999999</v>
      </c>
      <c r="E37" s="108">
        <v>1.2</v>
      </c>
      <c r="F37" s="110">
        <v>1.072E-3</v>
      </c>
      <c r="G37" s="100"/>
      <c r="H37" s="89"/>
      <c r="I37" s="89"/>
      <c r="J37" s="89"/>
      <c r="K37" s="89"/>
      <c r="L37" s="89"/>
      <c r="M37" s="89"/>
      <c r="N37" s="89"/>
      <c r="O37" s="89"/>
      <c r="P37" s="89"/>
      <c r="Q37" s="101">
        <f t="shared" si="3"/>
        <v>6.1270719999999992</v>
      </c>
      <c r="R37" s="89"/>
      <c r="S37" s="89"/>
      <c r="T37" s="90">
        <f>Q37+R37+S37</f>
        <v>6.1270719999999992</v>
      </c>
      <c r="U37" s="128">
        <v>2.4083999999999994</v>
      </c>
      <c r="V37" s="88">
        <f t="shared" si="1"/>
        <v>3.7186719999999998</v>
      </c>
      <c r="W37" s="18">
        <f>V37-'[1]Сводная по суб и аренд'!G34</f>
        <v>2.3348398210896137</v>
      </c>
      <c r="Z37" s="19"/>
      <c r="AA37" s="82">
        <v>1.1200000000000001</v>
      </c>
      <c r="AC37" s="82">
        <f t="shared" si="2"/>
        <v>1.1200000000000001E-3</v>
      </c>
    </row>
    <row r="38" spans="1:29" ht="15.75" thickBot="1" x14ac:dyDescent="0.3">
      <c r="A38" s="91" t="s">
        <v>66</v>
      </c>
      <c r="B38" s="88">
        <f>SUM(B14:B37)</f>
        <v>41.052599999999998</v>
      </c>
      <c r="C38" s="106">
        <f>SUM(C14:C37)</f>
        <v>73.893599999999992</v>
      </c>
      <c r="D38" s="93">
        <f>SUM(D14:D37)</f>
        <v>56.395199999999996</v>
      </c>
      <c r="E38" s="106">
        <f>SUM(E14:E37)</f>
        <v>48.107999999999997</v>
      </c>
      <c r="F38" s="88">
        <f>SUM(F14:F37)</f>
        <v>4.7039999999999998E-2</v>
      </c>
      <c r="G38" s="90"/>
      <c r="H38" s="89"/>
      <c r="I38" s="89"/>
      <c r="J38" s="89"/>
      <c r="K38" s="89"/>
      <c r="L38" s="89"/>
      <c r="M38" s="89"/>
      <c r="N38" s="89"/>
      <c r="O38" s="89"/>
      <c r="P38" s="89"/>
      <c r="Q38" s="88">
        <f t="shared" si="3"/>
        <v>219.49644000000001</v>
      </c>
      <c r="R38" s="89"/>
      <c r="S38" s="89"/>
      <c r="T38" s="90">
        <f t="shared" si="0"/>
        <v>219.49644000000001</v>
      </c>
      <c r="U38" s="88">
        <f>SUM(U14:U37)</f>
        <v>62.925359999999998</v>
      </c>
      <c r="V38" s="88">
        <f>T38-U38</f>
        <v>156.57107999999999</v>
      </c>
      <c r="W38" s="20"/>
      <c r="AA38" s="82">
        <f>SUM(AA14:AA37)</f>
        <v>53.092999999999996</v>
      </c>
    </row>
    <row r="39" spans="1:29" s="123" customFormat="1" ht="15" x14ac:dyDescent="0.25">
      <c r="A39" s="119"/>
      <c r="B39" s="120">
        <f>B38*100/$Q$38</f>
        <v>18.703082382566205</v>
      </c>
      <c r="C39" s="120">
        <f>C38*100/$Q$38</f>
        <v>33.665056253304144</v>
      </c>
      <c r="D39" s="120">
        <f>D38*100/$Q$38</f>
        <v>25.692990738255251</v>
      </c>
      <c r="E39" s="120">
        <f>E38*100/$Q$38</f>
        <v>21.917439754375966</v>
      </c>
      <c r="F39" s="120">
        <f>F38*100/$Q$38</f>
        <v>2.143087149841701E-2</v>
      </c>
      <c r="G39" s="120"/>
      <c r="H39" s="121"/>
      <c r="I39" s="121"/>
      <c r="J39" s="121"/>
      <c r="K39" s="121"/>
      <c r="L39" s="121"/>
      <c r="M39" s="121"/>
      <c r="N39" s="121"/>
      <c r="O39" s="121"/>
      <c r="P39" s="121"/>
      <c r="Q39" s="120"/>
      <c r="R39" s="121"/>
      <c r="S39" s="121"/>
      <c r="T39" s="120"/>
      <c r="U39" s="120"/>
      <c r="V39" s="120"/>
      <c r="W39" s="122"/>
    </row>
    <row r="40" spans="1:29" s="123" customFormat="1" ht="15" x14ac:dyDescent="0.25">
      <c r="A40" s="119"/>
      <c r="B40" s="121"/>
      <c r="C40" s="121"/>
      <c r="D40" s="121"/>
      <c r="E40" s="121"/>
      <c r="F40" s="120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>
        <f>Q38*30</f>
        <v>6584.8932000000004</v>
      </c>
      <c r="R40" s="121"/>
      <c r="S40" s="121"/>
      <c r="T40" s="121">
        <f>Q40+R40+S40</f>
        <v>6584.8932000000004</v>
      </c>
      <c r="U40" s="123">
        <f>1340.496/30</f>
        <v>44.683200000000006</v>
      </c>
      <c r="V40" s="116"/>
    </row>
    <row r="41" spans="1:29" s="69" customFormat="1" ht="15" x14ac:dyDescent="0.25">
      <c r="A41" s="94" t="s">
        <v>67</v>
      </c>
      <c r="B41" s="115"/>
      <c r="C41" s="114"/>
      <c r="D41" s="115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20">
        <v>5963.7569999999996</v>
      </c>
      <c r="R41" s="121">
        <f>Q41/30</f>
        <v>198.7919</v>
      </c>
      <c r="S41" s="121"/>
      <c r="T41" s="114"/>
      <c r="U41" s="116"/>
      <c r="V41" s="118"/>
      <c r="AA41" s="117"/>
      <c r="AB41" s="117"/>
      <c r="AC41" s="117"/>
    </row>
    <row r="42" spans="1:29" ht="15.75" x14ac:dyDescent="0.25">
      <c r="A42" s="94" t="s">
        <v>97</v>
      </c>
      <c r="E42" s="95"/>
      <c r="F42" s="1"/>
      <c r="G42" s="1"/>
      <c r="H42" s="1"/>
      <c r="I42" s="1"/>
      <c r="J42" s="1"/>
      <c r="K42" s="1"/>
      <c r="L42" s="1" t="s">
        <v>68</v>
      </c>
      <c r="M42" s="1"/>
      <c r="N42" s="1"/>
      <c r="O42" s="1"/>
      <c r="P42" s="1"/>
      <c r="Q42" s="1"/>
      <c r="R42" s="1"/>
      <c r="S42" s="1"/>
      <c r="T42" s="1"/>
    </row>
    <row r="43" spans="1:29" x14ac:dyDescent="0.2">
      <c r="C43" s="96"/>
    </row>
  </sheetData>
  <mergeCells count="14">
    <mergeCell ref="A8:A13"/>
    <mergeCell ref="B8:S8"/>
    <mergeCell ref="T8:T12"/>
    <mergeCell ref="U8:U12"/>
    <mergeCell ref="F9:F12"/>
    <mergeCell ref="G9:G12"/>
    <mergeCell ref="Q9:Q12"/>
    <mergeCell ref="R9:R12"/>
    <mergeCell ref="S9:S12"/>
    <mergeCell ref="V8:V12"/>
    <mergeCell ref="B9:B12"/>
    <mergeCell ref="C9:C12"/>
    <mergeCell ref="D9:D12"/>
    <mergeCell ref="E9:E12"/>
  </mergeCells>
  <pageMargins left="0.39370078740157483" right="0.39370078740157483" top="0.39370078740157483" bottom="0.19685039370078741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93"/>
  <sheetViews>
    <sheetView view="pageBreakPreview" topLeftCell="A19" zoomScale="115" zoomScaleNormal="100" zoomScaleSheetLayoutView="115" workbookViewId="0">
      <selection activeCell="G11" sqref="G11"/>
    </sheetView>
  </sheetViews>
  <sheetFormatPr defaultColWidth="9.140625" defaultRowHeight="15.75" x14ac:dyDescent="0.25"/>
  <cols>
    <col min="1" max="1" width="9.140625" style="1"/>
    <col min="2" max="2" width="9.7109375" style="1" customWidth="1"/>
    <col min="3" max="3" width="8.42578125" style="1" customWidth="1"/>
    <col min="4" max="4" width="10.28515625" style="1" customWidth="1"/>
    <col min="5" max="5" width="10.42578125" style="1" customWidth="1"/>
    <col min="6" max="6" width="12.140625" style="1" customWidth="1"/>
    <col min="7" max="7" width="10" style="1" customWidth="1"/>
    <col min="8" max="8" width="12" style="1" customWidth="1"/>
    <col min="9" max="9" width="10.140625" style="1" customWidth="1"/>
    <col min="10" max="257" width="9.140625" style="1"/>
    <col min="258" max="258" width="9.7109375" style="1" customWidth="1"/>
    <col min="259" max="259" width="8.42578125" style="1" customWidth="1"/>
    <col min="260" max="260" width="13.85546875" style="1" customWidth="1"/>
    <col min="261" max="261" width="10.42578125" style="1" customWidth="1"/>
    <col min="262" max="262" width="12.140625" style="1" customWidth="1"/>
    <col min="263" max="263" width="10.85546875" style="1" customWidth="1"/>
    <col min="264" max="264" width="12" style="1" customWidth="1"/>
    <col min="265" max="265" width="10.85546875" style="1" customWidth="1"/>
    <col min="266" max="513" width="9.140625" style="1"/>
    <col min="514" max="514" width="9.7109375" style="1" customWidth="1"/>
    <col min="515" max="515" width="8.42578125" style="1" customWidth="1"/>
    <col min="516" max="516" width="13.85546875" style="1" customWidth="1"/>
    <col min="517" max="517" width="10.42578125" style="1" customWidth="1"/>
    <col min="518" max="518" width="12.140625" style="1" customWidth="1"/>
    <col min="519" max="519" width="10.85546875" style="1" customWidth="1"/>
    <col min="520" max="520" width="12" style="1" customWidth="1"/>
    <col min="521" max="521" width="10.85546875" style="1" customWidth="1"/>
    <col min="522" max="769" width="9.140625" style="1"/>
    <col min="770" max="770" width="9.7109375" style="1" customWidth="1"/>
    <col min="771" max="771" width="8.42578125" style="1" customWidth="1"/>
    <col min="772" max="772" width="13.85546875" style="1" customWidth="1"/>
    <col min="773" max="773" width="10.42578125" style="1" customWidth="1"/>
    <col min="774" max="774" width="12.140625" style="1" customWidth="1"/>
    <col min="775" max="775" width="10.85546875" style="1" customWidth="1"/>
    <col min="776" max="776" width="12" style="1" customWidth="1"/>
    <col min="777" max="777" width="10.85546875" style="1" customWidth="1"/>
    <col min="778" max="1025" width="9.140625" style="1"/>
    <col min="1026" max="1026" width="9.7109375" style="1" customWidth="1"/>
    <col min="1027" max="1027" width="8.42578125" style="1" customWidth="1"/>
    <col min="1028" max="1028" width="13.85546875" style="1" customWidth="1"/>
    <col min="1029" max="1029" width="10.42578125" style="1" customWidth="1"/>
    <col min="1030" max="1030" width="12.140625" style="1" customWidth="1"/>
    <col min="1031" max="1031" width="10.85546875" style="1" customWidth="1"/>
    <col min="1032" max="1032" width="12" style="1" customWidth="1"/>
    <col min="1033" max="1033" width="10.85546875" style="1" customWidth="1"/>
    <col min="1034" max="1281" width="9.140625" style="1"/>
    <col min="1282" max="1282" width="9.7109375" style="1" customWidth="1"/>
    <col min="1283" max="1283" width="8.42578125" style="1" customWidth="1"/>
    <col min="1284" max="1284" width="13.85546875" style="1" customWidth="1"/>
    <col min="1285" max="1285" width="10.42578125" style="1" customWidth="1"/>
    <col min="1286" max="1286" width="12.140625" style="1" customWidth="1"/>
    <col min="1287" max="1287" width="10.85546875" style="1" customWidth="1"/>
    <col min="1288" max="1288" width="12" style="1" customWidth="1"/>
    <col min="1289" max="1289" width="10.85546875" style="1" customWidth="1"/>
    <col min="1290" max="1537" width="9.140625" style="1"/>
    <col min="1538" max="1538" width="9.7109375" style="1" customWidth="1"/>
    <col min="1539" max="1539" width="8.42578125" style="1" customWidth="1"/>
    <col min="1540" max="1540" width="13.85546875" style="1" customWidth="1"/>
    <col min="1541" max="1541" width="10.42578125" style="1" customWidth="1"/>
    <col min="1542" max="1542" width="12.140625" style="1" customWidth="1"/>
    <col min="1543" max="1543" width="10.85546875" style="1" customWidth="1"/>
    <col min="1544" max="1544" width="12" style="1" customWidth="1"/>
    <col min="1545" max="1545" width="10.85546875" style="1" customWidth="1"/>
    <col min="1546" max="1793" width="9.140625" style="1"/>
    <col min="1794" max="1794" width="9.7109375" style="1" customWidth="1"/>
    <col min="1795" max="1795" width="8.42578125" style="1" customWidth="1"/>
    <col min="1796" max="1796" width="13.85546875" style="1" customWidth="1"/>
    <col min="1797" max="1797" width="10.42578125" style="1" customWidth="1"/>
    <col min="1798" max="1798" width="12.140625" style="1" customWidth="1"/>
    <col min="1799" max="1799" width="10.85546875" style="1" customWidth="1"/>
    <col min="1800" max="1800" width="12" style="1" customWidth="1"/>
    <col min="1801" max="1801" width="10.85546875" style="1" customWidth="1"/>
    <col min="1802" max="2049" width="9.140625" style="1"/>
    <col min="2050" max="2050" width="9.7109375" style="1" customWidth="1"/>
    <col min="2051" max="2051" width="8.42578125" style="1" customWidth="1"/>
    <col min="2052" max="2052" width="13.85546875" style="1" customWidth="1"/>
    <col min="2053" max="2053" width="10.42578125" style="1" customWidth="1"/>
    <col min="2054" max="2054" width="12.140625" style="1" customWidth="1"/>
    <col min="2055" max="2055" width="10.85546875" style="1" customWidth="1"/>
    <col min="2056" max="2056" width="12" style="1" customWidth="1"/>
    <col min="2057" max="2057" width="10.85546875" style="1" customWidth="1"/>
    <col min="2058" max="2305" width="9.140625" style="1"/>
    <col min="2306" max="2306" width="9.7109375" style="1" customWidth="1"/>
    <col min="2307" max="2307" width="8.42578125" style="1" customWidth="1"/>
    <col min="2308" max="2308" width="13.85546875" style="1" customWidth="1"/>
    <col min="2309" max="2309" width="10.42578125" style="1" customWidth="1"/>
    <col min="2310" max="2310" width="12.140625" style="1" customWidth="1"/>
    <col min="2311" max="2311" width="10.85546875" style="1" customWidth="1"/>
    <col min="2312" max="2312" width="12" style="1" customWidth="1"/>
    <col min="2313" max="2313" width="10.85546875" style="1" customWidth="1"/>
    <col min="2314" max="2561" width="9.140625" style="1"/>
    <col min="2562" max="2562" width="9.7109375" style="1" customWidth="1"/>
    <col min="2563" max="2563" width="8.42578125" style="1" customWidth="1"/>
    <col min="2564" max="2564" width="13.85546875" style="1" customWidth="1"/>
    <col min="2565" max="2565" width="10.42578125" style="1" customWidth="1"/>
    <col min="2566" max="2566" width="12.140625" style="1" customWidth="1"/>
    <col min="2567" max="2567" width="10.85546875" style="1" customWidth="1"/>
    <col min="2568" max="2568" width="12" style="1" customWidth="1"/>
    <col min="2569" max="2569" width="10.85546875" style="1" customWidth="1"/>
    <col min="2570" max="2817" width="9.140625" style="1"/>
    <col min="2818" max="2818" width="9.7109375" style="1" customWidth="1"/>
    <col min="2819" max="2819" width="8.42578125" style="1" customWidth="1"/>
    <col min="2820" max="2820" width="13.85546875" style="1" customWidth="1"/>
    <col min="2821" max="2821" width="10.42578125" style="1" customWidth="1"/>
    <col min="2822" max="2822" width="12.140625" style="1" customWidth="1"/>
    <col min="2823" max="2823" width="10.85546875" style="1" customWidth="1"/>
    <col min="2824" max="2824" width="12" style="1" customWidth="1"/>
    <col min="2825" max="2825" width="10.85546875" style="1" customWidth="1"/>
    <col min="2826" max="3073" width="9.140625" style="1"/>
    <col min="3074" max="3074" width="9.7109375" style="1" customWidth="1"/>
    <col min="3075" max="3075" width="8.42578125" style="1" customWidth="1"/>
    <col min="3076" max="3076" width="13.85546875" style="1" customWidth="1"/>
    <col min="3077" max="3077" width="10.42578125" style="1" customWidth="1"/>
    <col min="3078" max="3078" width="12.140625" style="1" customWidth="1"/>
    <col min="3079" max="3079" width="10.85546875" style="1" customWidth="1"/>
    <col min="3080" max="3080" width="12" style="1" customWidth="1"/>
    <col min="3081" max="3081" width="10.85546875" style="1" customWidth="1"/>
    <col min="3082" max="3329" width="9.140625" style="1"/>
    <col min="3330" max="3330" width="9.7109375" style="1" customWidth="1"/>
    <col min="3331" max="3331" width="8.42578125" style="1" customWidth="1"/>
    <col min="3332" max="3332" width="13.85546875" style="1" customWidth="1"/>
    <col min="3333" max="3333" width="10.42578125" style="1" customWidth="1"/>
    <col min="3334" max="3334" width="12.140625" style="1" customWidth="1"/>
    <col min="3335" max="3335" width="10.85546875" style="1" customWidth="1"/>
    <col min="3336" max="3336" width="12" style="1" customWidth="1"/>
    <col min="3337" max="3337" width="10.85546875" style="1" customWidth="1"/>
    <col min="3338" max="3585" width="9.140625" style="1"/>
    <col min="3586" max="3586" width="9.7109375" style="1" customWidth="1"/>
    <col min="3587" max="3587" width="8.42578125" style="1" customWidth="1"/>
    <col min="3588" max="3588" width="13.85546875" style="1" customWidth="1"/>
    <col min="3589" max="3589" width="10.42578125" style="1" customWidth="1"/>
    <col min="3590" max="3590" width="12.140625" style="1" customWidth="1"/>
    <col min="3591" max="3591" width="10.85546875" style="1" customWidth="1"/>
    <col min="3592" max="3592" width="12" style="1" customWidth="1"/>
    <col min="3593" max="3593" width="10.85546875" style="1" customWidth="1"/>
    <col min="3594" max="3841" width="9.140625" style="1"/>
    <col min="3842" max="3842" width="9.7109375" style="1" customWidth="1"/>
    <col min="3843" max="3843" width="8.42578125" style="1" customWidth="1"/>
    <col min="3844" max="3844" width="13.85546875" style="1" customWidth="1"/>
    <col min="3845" max="3845" width="10.42578125" style="1" customWidth="1"/>
    <col min="3846" max="3846" width="12.140625" style="1" customWidth="1"/>
    <col min="3847" max="3847" width="10.85546875" style="1" customWidth="1"/>
    <col min="3848" max="3848" width="12" style="1" customWidth="1"/>
    <col min="3849" max="3849" width="10.85546875" style="1" customWidth="1"/>
    <col min="3850" max="4097" width="9.140625" style="1"/>
    <col min="4098" max="4098" width="9.7109375" style="1" customWidth="1"/>
    <col min="4099" max="4099" width="8.42578125" style="1" customWidth="1"/>
    <col min="4100" max="4100" width="13.85546875" style="1" customWidth="1"/>
    <col min="4101" max="4101" width="10.42578125" style="1" customWidth="1"/>
    <col min="4102" max="4102" width="12.140625" style="1" customWidth="1"/>
    <col min="4103" max="4103" width="10.85546875" style="1" customWidth="1"/>
    <col min="4104" max="4104" width="12" style="1" customWidth="1"/>
    <col min="4105" max="4105" width="10.85546875" style="1" customWidth="1"/>
    <col min="4106" max="4353" width="9.140625" style="1"/>
    <col min="4354" max="4354" width="9.7109375" style="1" customWidth="1"/>
    <col min="4355" max="4355" width="8.42578125" style="1" customWidth="1"/>
    <col min="4356" max="4356" width="13.85546875" style="1" customWidth="1"/>
    <col min="4357" max="4357" width="10.42578125" style="1" customWidth="1"/>
    <col min="4358" max="4358" width="12.140625" style="1" customWidth="1"/>
    <col min="4359" max="4359" width="10.85546875" style="1" customWidth="1"/>
    <col min="4360" max="4360" width="12" style="1" customWidth="1"/>
    <col min="4361" max="4361" width="10.85546875" style="1" customWidth="1"/>
    <col min="4362" max="4609" width="9.140625" style="1"/>
    <col min="4610" max="4610" width="9.7109375" style="1" customWidth="1"/>
    <col min="4611" max="4611" width="8.42578125" style="1" customWidth="1"/>
    <col min="4612" max="4612" width="13.85546875" style="1" customWidth="1"/>
    <col min="4613" max="4613" width="10.42578125" style="1" customWidth="1"/>
    <col min="4614" max="4614" width="12.140625" style="1" customWidth="1"/>
    <col min="4615" max="4615" width="10.85546875" style="1" customWidth="1"/>
    <col min="4616" max="4616" width="12" style="1" customWidth="1"/>
    <col min="4617" max="4617" width="10.85546875" style="1" customWidth="1"/>
    <col min="4618" max="4865" width="9.140625" style="1"/>
    <col min="4866" max="4866" width="9.7109375" style="1" customWidth="1"/>
    <col min="4867" max="4867" width="8.42578125" style="1" customWidth="1"/>
    <col min="4868" max="4868" width="13.85546875" style="1" customWidth="1"/>
    <col min="4869" max="4869" width="10.42578125" style="1" customWidth="1"/>
    <col min="4870" max="4870" width="12.140625" style="1" customWidth="1"/>
    <col min="4871" max="4871" width="10.85546875" style="1" customWidth="1"/>
    <col min="4872" max="4872" width="12" style="1" customWidth="1"/>
    <col min="4873" max="4873" width="10.85546875" style="1" customWidth="1"/>
    <col min="4874" max="5121" width="9.140625" style="1"/>
    <col min="5122" max="5122" width="9.7109375" style="1" customWidth="1"/>
    <col min="5123" max="5123" width="8.42578125" style="1" customWidth="1"/>
    <col min="5124" max="5124" width="13.85546875" style="1" customWidth="1"/>
    <col min="5125" max="5125" width="10.42578125" style="1" customWidth="1"/>
    <col min="5126" max="5126" width="12.140625" style="1" customWidth="1"/>
    <col min="5127" max="5127" width="10.85546875" style="1" customWidth="1"/>
    <col min="5128" max="5128" width="12" style="1" customWidth="1"/>
    <col min="5129" max="5129" width="10.85546875" style="1" customWidth="1"/>
    <col min="5130" max="5377" width="9.140625" style="1"/>
    <col min="5378" max="5378" width="9.7109375" style="1" customWidth="1"/>
    <col min="5379" max="5379" width="8.42578125" style="1" customWidth="1"/>
    <col min="5380" max="5380" width="13.85546875" style="1" customWidth="1"/>
    <col min="5381" max="5381" width="10.42578125" style="1" customWidth="1"/>
    <col min="5382" max="5382" width="12.140625" style="1" customWidth="1"/>
    <col min="5383" max="5383" width="10.85546875" style="1" customWidth="1"/>
    <col min="5384" max="5384" width="12" style="1" customWidth="1"/>
    <col min="5385" max="5385" width="10.85546875" style="1" customWidth="1"/>
    <col min="5386" max="5633" width="9.140625" style="1"/>
    <col min="5634" max="5634" width="9.7109375" style="1" customWidth="1"/>
    <col min="5635" max="5635" width="8.42578125" style="1" customWidth="1"/>
    <col min="5636" max="5636" width="13.85546875" style="1" customWidth="1"/>
    <col min="5637" max="5637" width="10.42578125" style="1" customWidth="1"/>
    <col min="5638" max="5638" width="12.140625" style="1" customWidth="1"/>
    <col min="5639" max="5639" width="10.85546875" style="1" customWidth="1"/>
    <col min="5640" max="5640" width="12" style="1" customWidth="1"/>
    <col min="5641" max="5641" width="10.85546875" style="1" customWidth="1"/>
    <col min="5642" max="5889" width="9.140625" style="1"/>
    <col min="5890" max="5890" width="9.7109375" style="1" customWidth="1"/>
    <col min="5891" max="5891" width="8.42578125" style="1" customWidth="1"/>
    <col min="5892" max="5892" width="13.85546875" style="1" customWidth="1"/>
    <col min="5893" max="5893" width="10.42578125" style="1" customWidth="1"/>
    <col min="5894" max="5894" width="12.140625" style="1" customWidth="1"/>
    <col min="5895" max="5895" width="10.85546875" style="1" customWidth="1"/>
    <col min="5896" max="5896" width="12" style="1" customWidth="1"/>
    <col min="5897" max="5897" width="10.85546875" style="1" customWidth="1"/>
    <col min="5898" max="6145" width="9.140625" style="1"/>
    <col min="6146" max="6146" width="9.7109375" style="1" customWidth="1"/>
    <col min="6147" max="6147" width="8.42578125" style="1" customWidth="1"/>
    <col min="6148" max="6148" width="13.85546875" style="1" customWidth="1"/>
    <col min="6149" max="6149" width="10.42578125" style="1" customWidth="1"/>
    <col min="6150" max="6150" width="12.140625" style="1" customWidth="1"/>
    <col min="6151" max="6151" width="10.85546875" style="1" customWidth="1"/>
    <col min="6152" max="6152" width="12" style="1" customWidth="1"/>
    <col min="6153" max="6153" width="10.85546875" style="1" customWidth="1"/>
    <col min="6154" max="6401" width="9.140625" style="1"/>
    <col min="6402" max="6402" width="9.7109375" style="1" customWidth="1"/>
    <col min="6403" max="6403" width="8.42578125" style="1" customWidth="1"/>
    <col min="6404" max="6404" width="13.85546875" style="1" customWidth="1"/>
    <col min="6405" max="6405" width="10.42578125" style="1" customWidth="1"/>
    <col min="6406" max="6406" width="12.140625" style="1" customWidth="1"/>
    <col min="6407" max="6407" width="10.85546875" style="1" customWidth="1"/>
    <col min="6408" max="6408" width="12" style="1" customWidth="1"/>
    <col min="6409" max="6409" width="10.85546875" style="1" customWidth="1"/>
    <col min="6410" max="6657" width="9.140625" style="1"/>
    <col min="6658" max="6658" width="9.7109375" style="1" customWidth="1"/>
    <col min="6659" max="6659" width="8.42578125" style="1" customWidth="1"/>
    <col min="6660" max="6660" width="13.85546875" style="1" customWidth="1"/>
    <col min="6661" max="6661" width="10.42578125" style="1" customWidth="1"/>
    <col min="6662" max="6662" width="12.140625" style="1" customWidth="1"/>
    <col min="6663" max="6663" width="10.85546875" style="1" customWidth="1"/>
    <col min="6664" max="6664" width="12" style="1" customWidth="1"/>
    <col min="6665" max="6665" width="10.85546875" style="1" customWidth="1"/>
    <col min="6666" max="6913" width="9.140625" style="1"/>
    <col min="6914" max="6914" width="9.7109375" style="1" customWidth="1"/>
    <col min="6915" max="6915" width="8.42578125" style="1" customWidth="1"/>
    <col min="6916" max="6916" width="13.85546875" style="1" customWidth="1"/>
    <col min="6917" max="6917" width="10.42578125" style="1" customWidth="1"/>
    <col min="6918" max="6918" width="12.140625" style="1" customWidth="1"/>
    <col min="6919" max="6919" width="10.85546875" style="1" customWidth="1"/>
    <col min="6920" max="6920" width="12" style="1" customWidth="1"/>
    <col min="6921" max="6921" width="10.85546875" style="1" customWidth="1"/>
    <col min="6922" max="7169" width="9.140625" style="1"/>
    <col min="7170" max="7170" width="9.7109375" style="1" customWidth="1"/>
    <col min="7171" max="7171" width="8.42578125" style="1" customWidth="1"/>
    <col min="7172" max="7172" width="13.85546875" style="1" customWidth="1"/>
    <col min="7173" max="7173" width="10.42578125" style="1" customWidth="1"/>
    <col min="7174" max="7174" width="12.140625" style="1" customWidth="1"/>
    <col min="7175" max="7175" width="10.85546875" style="1" customWidth="1"/>
    <col min="7176" max="7176" width="12" style="1" customWidth="1"/>
    <col min="7177" max="7177" width="10.85546875" style="1" customWidth="1"/>
    <col min="7178" max="7425" width="9.140625" style="1"/>
    <col min="7426" max="7426" width="9.7109375" style="1" customWidth="1"/>
    <col min="7427" max="7427" width="8.42578125" style="1" customWidth="1"/>
    <col min="7428" max="7428" width="13.85546875" style="1" customWidth="1"/>
    <col min="7429" max="7429" width="10.42578125" style="1" customWidth="1"/>
    <col min="7430" max="7430" width="12.140625" style="1" customWidth="1"/>
    <col min="7431" max="7431" width="10.85546875" style="1" customWidth="1"/>
    <col min="7432" max="7432" width="12" style="1" customWidth="1"/>
    <col min="7433" max="7433" width="10.85546875" style="1" customWidth="1"/>
    <col min="7434" max="7681" width="9.140625" style="1"/>
    <col min="7682" max="7682" width="9.7109375" style="1" customWidth="1"/>
    <col min="7683" max="7683" width="8.42578125" style="1" customWidth="1"/>
    <col min="7684" max="7684" width="13.85546875" style="1" customWidth="1"/>
    <col min="7685" max="7685" width="10.42578125" style="1" customWidth="1"/>
    <col min="7686" max="7686" width="12.140625" style="1" customWidth="1"/>
    <col min="7687" max="7687" width="10.85546875" style="1" customWidth="1"/>
    <col min="7688" max="7688" width="12" style="1" customWidth="1"/>
    <col min="7689" max="7689" width="10.85546875" style="1" customWidth="1"/>
    <col min="7690" max="7937" width="9.140625" style="1"/>
    <col min="7938" max="7938" width="9.7109375" style="1" customWidth="1"/>
    <col min="7939" max="7939" width="8.42578125" style="1" customWidth="1"/>
    <col min="7940" max="7940" width="13.85546875" style="1" customWidth="1"/>
    <col min="7941" max="7941" width="10.42578125" style="1" customWidth="1"/>
    <col min="7942" max="7942" width="12.140625" style="1" customWidth="1"/>
    <col min="7943" max="7943" width="10.85546875" style="1" customWidth="1"/>
    <col min="7944" max="7944" width="12" style="1" customWidth="1"/>
    <col min="7945" max="7945" width="10.85546875" style="1" customWidth="1"/>
    <col min="7946" max="8193" width="9.140625" style="1"/>
    <col min="8194" max="8194" width="9.7109375" style="1" customWidth="1"/>
    <col min="8195" max="8195" width="8.42578125" style="1" customWidth="1"/>
    <col min="8196" max="8196" width="13.85546875" style="1" customWidth="1"/>
    <col min="8197" max="8197" width="10.42578125" style="1" customWidth="1"/>
    <col min="8198" max="8198" width="12.140625" style="1" customWidth="1"/>
    <col min="8199" max="8199" width="10.85546875" style="1" customWidth="1"/>
    <col min="8200" max="8200" width="12" style="1" customWidth="1"/>
    <col min="8201" max="8201" width="10.85546875" style="1" customWidth="1"/>
    <col min="8202" max="8449" width="9.140625" style="1"/>
    <col min="8450" max="8450" width="9.7109375" style="1" customWidth="1"/>
    <col min="8451" max="8451" width="8.42578125" style="1" customWidth="1"/>
    <col min="8452" max="8452" width="13.85546875" style="1" customWidth="1"/>
    <col min="8453" max="8453" width="10.42578125" style="1" customWidth="1"/>
    <col min="8454" max="8454" width="12.140625" style="1" customWidth="1"/>
    <col min="8455" max="8455" width="10.85546875" style="1" customWidth="1"/>
    <col min="8456" max="8456" width="12" style="1" customWidth="1"/>
    <col min="8457" max="8457" width="10.85546875" style="1" customWidth="1"/>
    <col min="8458" max="8705" width="9.140625" style="1"/>
    <col min="8706" max="8706" width="9.7109375" style="1" customWidth="1"/>
    <col min="8707" max="8707" width="8.42578125" style="1" customWidth="1"/>
    <col min="8708" max="8708" width="13.85546875" style="1" customWidth="1"/>
    <col min="8709" max="8709" width="10.42578125" style="1" customWidth="1"/>
    <col min="8710" max="8710" width="12.140625" style="1" customWidth="1"/>
    <col min="8711" max="8711" width="10.85546875" style="1" customWidth="1"/>
    <col min="8712" max="8712" width="12" style="1" customWidth="1"/>
    <col min="8713" max="8713" width="10.85546875" style="1" customWidth="1"/>
    <col min="8714" max="8961" width="9.140625" style="1"/>
    <col min="8962" max="8962" width="9.7109375" style="1" customWidth="1"/>
    <col min="8963" max="8963" width="8.42578125" style="1" customWidth="1"/>
    <col min="8964" max="8964" width="13.85546875" style="1" customWidth="1"/>
    <col min="8965" max="8965" width="10.42578125" style="1" customWidth="1"/>
    <col min="8966" max="8966" width="12.140625" style="1" customWidth="1"/>
    <col min="8967" max="8967" width="10.85546875" style="1" customWidth="1"/>
    <col min="8968" max="8968" width="12" style="1" customWidth="1"/>
    <col min="8969" max="8969" width="10.85546875" style="1" customWidth="1"/>
    <col min="8970" max="9217" width="9.140625" style="1"/>
    <col min="9218" max="9218" width="9.7109375" style="1" customWidth="1"/>
    <col min="9219" max="9219" width="8.42578125" style="1" customWidth="1"/>
    <col min="9220" max="9220" width="13.85546875" style="1" customWidth="1"/>
    <col min="9221" max="9221" width="10.42578125" style="1" customWidth="1"/>
    <col min="9222" max="9222" width="12.140625" style="1" customWidth="1"/>
    <col min="9223" max="9223" width="10.85546875" style="1" customWidth="1"/>
    <col min="9224" max="9224" width="12" style="1" customWidth="1"/>
    <col min="9225" max="9225" width="10.85546875" style="1" customWidth="1"/>
    <col min="9226" max="9473" width="9.140625" style="1"/>
    <col min="9474" max="9474" width="9.7109375" style="1" customWidth="1"/>
    <col min="9475" max="9475" width="8.42578125" style="1" customWidth="1"/>
    <col min="9476" max="9476" width="13.85546875" style="1" customWidth="1"/>
    <col min="9477" max="9477" width="10.42578125" style="1" customWidth="1"/>
    <col min="9478" max="9478" width="12.140625" style="1" customWidth="1"/>
    <col min="9479" max="9479" width="10.85546875" style="1" customWidth="1"/>
    <col min="9480" max="9480" width="12" style="1" customWidth="1"/>
    <col min="9481" max="9481" width="10.85546875" style="1" customWidth="1"/>
    <col min="9482" max="9729" width="9.140625" style="1"/>
    <col min="9730" max="9730" width="9.7109375" style="1" customWidth="1"/>
    <col min="9731" max="9731" width="8.42578125" style="1" customWidth="1"/>
    <col min="9732" max="9732" width="13.85546875" style="1" customWidth="1"/>
    <col min="9733" max="9733" width="10.42578125" style="1" customWidth="1"/>
    <col min="9734" max="9734" width="12.140625" style="1" customWidth="1"/>
    <col min="9735" max="9735" width="10.85546875" style="1" customWidth="1"/>
    <col min="9736" max="9736" width="12" style="1" customWidth="1"/>
    <col min="9737" max="9737" width="10.85546875" style="1" customWidth="1"/>
    <col min="9738" max="9985" width="9.140625" style="1"/>
    <col min="9986" max="9986" width="9.7109375" style="1" customWidth="1"/>
    <col min="9987" max="9987" width="8.42578125" style="1" customWidth="1"/>
    <col min="9988" max="9988" width="13.85546875" style="1" customWidth="1"/>
    <col min="9989" max="9989" width="10.42578125" style="1" customWidth="1"/>
    <col min="9990" max="9990" width="12.140625" style="1" customWidth="1"/>
    <col min="9991" max="9991" width="10.85546875" style="1" customWidth="1"/>
    <col min="9992" max="9992" width="12" style="1" customWidth="1"/>
    <col min="9993" max="9993" width="10.85546875" style="1" customWidth="1"/>
    <col min="9994" max="10241" width="9.140625" style="1"/>
    <col min="10242" max="10242" width="9.7109375" style="1" customWidth="1"/>
    <col min="10243" max="10243" width="8.42578125" style="1" customWidth="1"/>
    <col min="10244" max="10244" width="13.85546875" style="1" customWidth="1"/>
    <col min="10245" max="10245" width="10.42578125" style="1" customWidth="1"/>
    <col min="10246" max="10246" width="12.140625" style="1" customWidth="1"/>
    <col min="10247" max="10247" width="10.85546875" style="1" customWidth="1"/>
    <col min="10248" max="10248" width="12" style="1" customWidth="1"/>
    <col min="10249" max="10249" width="10.85546875" style="1" customWidth="1"/>
    <col min="10250" max="10497" width="9.140625" style="1"/>
    <col min="10498" max="10498" width="9.7109375" style="1" customWidth="1"/>
    <col min="10499" max="10499" width="8.42578125" style="1" customWidth="1"/>
    <col min="10500" max="10500" width="13.85546875" style="1" customWidth="1"/>
    <col min="10501" max="10501" width="10.42578125" style="1" customWidth="1"/>
    <col min="10502" max="10502" width="12.140625" style="1" customWidth="1"/>
    <col min="10503" max="10503" width="10.85546875" style="1" customWidth="1"/>
    <col min="10504" max="10504" width="12" style="1" customWidth="1"/>
    <col min="10505" max="10505" width="10.85546875" style="1" customWidth="1"/>
    <col min="10506" max="10753" width="9.140625" style="1"/>
    <col min="10754" max="10754" width="9.7109375" style="1" customWidth="1"/>
    <col min="10755" max="10755" width="8.42578125" style="1" customWidth="1"/>
    <col min="10756" max="10756" width="13.85546875" style="1" customWidth="1"/>
    <col min="10757" max="10757" width="10.42578125" style="1" customWidth="1"/>
    <col min="10758" max="10758" width="12.140625" style="1" customWidth="1"/>
    <col min="10759" max="10759" width="10.85546875" style="1" customWidth="1"/>
    <col min="10760" max="10760" width="12" style="1" customWidth="1"/>
    <col min="10761" max="10761" width="10.85546875" style="1" customWidth="1"/>
    <col min="10762" max="11009" width="9.140625" style="1"/>
    <col min="11010" max="11010" width="9.7109375" style="1" customWidth="1"/>
    <col min="11011" max="11011" width="8.42578125" style="1" customWidth="1"/>
    <col min="11012" max="11012" width="13.85546875" style="1" customWidth="1"/>
    <col min="11013" max="11013" width="10.42578125" style="1" customWidth="1"/>
    <col min="11014" max="11014" width="12.140625" style="1" customWidth="1"/>
    <col min="11015" max="11015" width="10.85546875" style="1" customWidth="1"/>
    <col min="11016" max="11016" width="12" style="1" customWidth="1"/>
    <col min="11017" max="11017" width="10.85546875" style="1" customWidth="1"/>
    <col min="11018" max="11265" width="9.140625" style="1"/>
    <col min="11266" max="11266" width="9.7109375" style="1" customWidth="1"/>
    <col min="11267" max="11267" width="8.42578125" style="1" customWidth="1"/>
    <col min="11268" max="11268" width="13.85546875" style="1" customWidth="1"/>
    <col min="11269" max="11269" width="10.42578125" style="1" customWidth="1"/>
    <col min="11270" max="11270" width="12.140625" style="1" customWidth="1"/>
    <col min="11271" max="11271" width="10.85546875" style="1" customWidth="1"/>
    <col min="11272" max="11272" width="12" style="1" customWidth="1"/>
    <col min="11273" max="11273" width="10.85546875" style="1" customWidth="1"/>
    <col min="11274" max="11521" width="9.140625" style="1"/>
    <col min="11522" max="11522" width="9.7109375" style="1" customWidth="1"/>
    <col min="11523" max="11523" width="8.42578125" style="1" customWidth="1"/>
    <col min="11524" max="11524" width="13.85546875" style="1" customWidth="1"/>
    <col min="11525" max="11525" width="10.42578125" style="1" customWidth="1"/>
    <col min="11526" max="11526" width="12.140625" style="1" customWidth="1"/>
    <col min="11527" max="11527" width="10.85546875" style="1" customWidth="1"/>
    <col min="11528" max="11528" width="12" style="1" customWidth="1"/>
    <col min="11529" max="11529" width="10.85546875" style="1" customWidth="1"/>
    <col min="11530" max="11777" width="9.140625" style="1"/>
    <col min="11778" max="11778" width="9.7109375" style="1" customWidth="1"/>
    <col min="11779" max="11779" width="8.42578125" style="1" customWidth="1"/>
    <col min="11780" max="11780" width="13.85546875" style="1" customWidth="1"/>
    <col min="11781" max="11781" width="10.42578125" style="1" customWidth="1"/>
    <col min="11782" max="11782" width="12.140625" style="1" customWidth="1"/>
    <col min="11783" max="11783" width="10.85546875" style="1" customWidth="1"/>
    <col min="11784" max="11784" width="12" style="1" customWidth="1"/>
    <col min="11785" max="11785" width="10.85546875" style="1" customWidth="1"/>
    <col min="11786" max="12033" width="9.140625" style="1"/>
    <col min="12034" max="12034" width="9.7109375" style="1" customWidth="1"/>
    <col min="12035" max="12035" width="8.42578125" style="1" customWidth="1"/>
    <col min="12036" max="12036" width="13.85546875" style="1" customWidth="1"/>
    <col min="12037" max="12037" width="10.42578125" style="1" customWidth="1"/>
    <col min="12038" max="12038" width="12.140625" style="1" customWidth="1"/>
    <col min="12039" max="12039" width="10.85546875" style="1" customWidth="1"/>
    <col min="12040" max="12040" width="12" style="1" customWidth="1"/>
    <col min="12041" max="12041" width="10.85546875" style="1" customWidth="1"/>
    <col min="12042" max="12289" width="9.140625" style="1"/>
    <col min="12290" max="12290" width="9.7109375" style="1" customWidth="1"/>
    <col min="12291" max="12291" width="8.42578125" style="1" customWidth="1"/>
    <col min="12292" max="12292" width="13.85546875" style="1" customWidth="1"/>
    <col min="12293" max="12293" width="10.42578125" style="1" customWidth="1"/>
    <col min="12294" max="12294" width="12.140625" style="1" customWidth="1"/>
    <col min="12295" max="12295" width="10.85546875" style="1" customWidth="1"/>
    <col min="12296" max="12296" width="12" style="1" customWidth="1"/>
    <col min="12297" max="12297" width="10.85546875" style="1" customWidth="1"/>
    <col min="12298" max="12545" width="9.140625" style="1"/>
    <col min="12546" max="12546" width="9.7109375" style="1" customWidth="1"/>
    <col min="12547" max="12547" width="8.42578125" style="1" customWidth="1"/>
    <col min="12548" max="12548" width="13.85546875" style="1" customWidth="1"/>
    <col min="12549" max="12549" width="10.42578125" style="1" customWidth="1"/>
    <col min="12550" max="12550" width="12.140625" style="1" customWidth="1"/>
    <col min="12551" max="12551" width="10.85546875" style="1" customWidth="1"/>
    <col min="12552" max="12552" width="12" style="1" customWidth="1"/>
    <col min="12553" max="12553" width="10.85546875" style="1" customWidth="1"/>
    <col min="12554" max="12801" width="9.140625" style="1"/>
    <col min="12802" max="12802" width="9.7109375" style="1" customWidth="1"/>
    <col min="12803" max="12803" width="8.42578125" style="1" customWidth="1"/>
    <col min="12804" max="12804" width="13.85546875" style="1" customWidth="1"/>
    <col min="12805" max="12805" width="10.42578125" style="1" customWidth="1"/>
    <col min="12806" max="12806" width="12.140625" style="1" customWidth="1"/>
    <col min="12807" max="12807" width="10.85546875" style="1" customWidth="1"/>
    <col min="12808" max="12808" width="12" style="1" customWidth="1"/>
    <col min="12809" max="12809" width="10.85546875" style="1" customWidth="1"/>
    <col min="12810" max="13057" width="9.140625" style="1"/>
    <col min="13058" max="13058" width="9.7109375" style="1" customWidth="1"/>
    <col min="13059" max="13059" width="8.42578125" style="1" customWidth="1"/>
    <col min="13060" max="13060" width="13.85546875" style="1" customWidth="1"/>
    <col min="13061" max="13061" width="10.42578125" style="1" customWidth="1"/>
    <col min="13062" max="13062" width="12.140625" style="1" customWidth="1"/>
    <col min="13063" max="13063" width="10.85546875" style="1" customWidth="1"/>
    <col min="13064" max="13064" width="12" style="1" customWidth="1"/>
    <col min="13065" max="13065" width="10.85546875" style="1" customWidth="1"/>
    <col min="13066" max="13313" width="9.140625" style="1"/>
    <col min="13314" max="13314" width="9.7109375" style="1" customWidth="1"/>
    <col min="13315" max="13315" width="8.42578125" style="1" customWidth="1"/>
    <col min="13316" max="13316" width="13.85546875" style="1" customWidth="1"/>
    <col min="13317" max="13317" width="10.42578125" style="1" customWidth="1"/>
    <col min="13318" max="13318" width="12.140625" style="1" customWidth="1"/>
    <col min="13319" max="13319" width="10.85546875" style="1" customWidth="1"/>
    <col min="13320" max="13320" width="12" style="1" customWidth="1"/>
    <col min="13321" max="13321" width="10.85546875" style="1" customWidth="1"/>
    <col min="13322" max="13569" width="9.140625" style="1"/>
    <col min="13570" max="13570" width="9.7109375" style="1" customWidth="1"/>
    <col min="13571" max="13571" width="8.42578125" style="1" customWidth="1"/>
    <col min="13572" max="13572" width="13.85546875" style="1" customWidth="1"/>
    <col min="13573" max="13573" width="10.42578125" style="1" customWidth="1"/>
    <col min="13574" max="13574" width="12.140625" style="1" customWidth="1"/>
    <col min="13575" max="13575" width="10.85546875" style="1" customWidth="1"/>
    <col min="13576" max="13576" width="12" style="1" customWidth="1"/>
    <col min="13577" max="13577" width="10.85546875" style="1" customWidth="1"/>
    <col min="13578" max="13825" width="9.140625" style="1"/>
    <col min="13826" max="13826" width="9.7109375" style="1" customWidth="1"/>
    <col min="13827" max="13827" width="8.42578125" style="1" customWidth="1"/>
    <col min="13828" max="13828" width="13.85546875" style="1" customWidth="1"/>
    <col min="13829" max="13829" width="10.42578125" style="1" customWidth="1"/>
    <col min="13830" max="13830" width="12.140625" style="1" customWidth="1"/>
    <col min="13831" max="13831" width="10.85546875" style="1" customWidth="1"/>
    <col min="13832" max="13832" width="12" style="1" customWidth="1"/>
    <col min="13833" max="13833" width="10.85546875" style="1" customWidth="1"/>
    <col min="13834" max="14081" width="9.140625" style="1"/>
    <col min="14082" max="14082" width="9.7109375" style="1" customWidth="1"/>
    <col min="14083" max="14083" width="8.42578125" style="1" customWidth="1"/>
    <col min="14084" max="14084" width="13.85546875" style="1" customWidth="1"/>
    <col min="14085" max="14085" width="10.42578125" style="1" customWidth="1"/>
    <col min="14086" max="14086" width="12.140625" style="1" customWidth="1"/>
    <col min="14087" max="14087" width="10.85546875" style="1" customWidth="1"/>
    <col min="14088" max="14088" width="12" style="1" customWidth="1"/>
    <col min="14089" max="14089" width="10.85546875" style="1" customWidth="1"/>
    <col min="14090" max="14337" width="9.140625" style="1"/>
    <col min="14338" max="14338" width="9.7109375" style="1" customWidth="1"/>
    <col min="14339" max="14339" width="8.42578125" style="1" customWidth="1"/>
    <col min="14340" max="14340" width="13.85546875" style="1" customWidth="1"/>
    <col min="14341" max="14341" width="10.42578125" style="1" customWidth="1"/>
    <col min="14342" max="14342" width="12.140625" style="1" customWidth="1"/>
    <col min="14343" max="14343" width="10.85546875" style="1" customWidth="1"/>
    <col min="14344" max="14344" width="12" style="1" customWidth="1"/>
    <col min="14345" max="14345" width="10.85546875" style="1" customWidth="1"/>
    <col min="14346" max="14593" width="9.140625" style="1"/>
    <col min="14594" max="14594" width="9.7109375" style="1" customWidth="1"/>
    <col min="14595" max="14595" width="8.42578125" style="1" customWidth="1"/>
    <col min="14596" max="14596" width="13.85546875" style="1" customWidth="1"/>
    <col min="14597" max="14597" width="10.42578125" style="1" customWidth="1"/>
    <col min="14598" max="14598" width="12.140625" style="1" customWidth="1"/>
    <col min="14599" max="14599" width="10.85546875" style="1" customWidth="1"/>
    <col min="14600" max="14600" width="12" style="1" customWidth="1"/>
    <col min="14601" max="14601" width="10.85546875" style="1" customWidth="1"/>
    <col min="14602" max="14849" width="9.140625" style="1"/>
    <col min="14850" max="14850" width="9.7109375" style="1" customWidth="1"/>
    <col min="14851" max="14851" width="8.42578125" style="1" customWidth="1"/>
    <col min="14852" max="14852" width="13.85546875" style="1" customWidth="1"/>
    <col min="14853" max="14853" width="10.42578125" style="1" customWidth="1"/>
    <col min="14854" max="14854" width="12.140625" style="1" customWidth="1"/>
    <col min="14855" max="14855" width="10.85546875" style="1" customWidth="1"/>
    <col min="14856" max="14856" width="12" style="1" customWidth="1"/>
    <col min="14857" max="14857" width="10.85546875" style="1" customWidth="1"/>
    <col min="14858" max="15105" width="9.140625" style="1"/>
    <col min="15106" max="15106" width="9.7109375" style="1" customWidth="1"/>
    <col min="15107" max="15107" width="8.42578125" style="1" customWidth="1"/>
    <col min="15108" max="15108" width="13.85546875" style="1" customWidth="1"/>
    <col min="15109" max="15109" width="10.42578125" style="1" customWidth="1"/>
    <col min="15110" max="15110" width="12.140625" style="1" customWidth="1"/>
    <col min="15111" max="15111" width="10.85546875" style="1" customWidth="1"/>
    <col min="15112" max="15112" width="12" style="1" customWidth="1"/>
    <col min="15113" max="15113" width="10.85546875" style="1" customWidth="1"/>
    <col min="15114" max="15361" width="9.140625" style="1"/>
    <col min="15362" max="15362" width="9.7109375" style="1" customWidth="1"/>
    <col min="15363" max="15363" width="8.42578125" style="1" customWidth="1"/>
    <col min="15364" max="15364" width="13.85546875" style="1" customWidth="1"/>
    <col min="15365" max="15365" width="10.42578125" style="1" customWidth="1"/>
    <col min="15366" max="15366" width="12.140625" style="1" customWidth="1"/>
    <col min="15367" max="15367" width="10.85546875" style="1" customWidth="1"/>
    <col min="15368" max="15368" width="12" style="1" customWidth="1"/>
    <col min="15369" max="15369" width="10.85546875" style="1" customWidth="1"/>
    <col min="15370" max="15617" width="9.140625" style="1"/>
    <col min="15618" max="15618" width="9.7109375" style="1" customWidth="1"/>
    <col min="15619" max="15619" width="8.42578125" style="1" customWidth="1"/>
    <col min="15620" max="15620" width="13.85546875" style="1" customWidth="1"/>
    <col min="15621" max="15621" width="10.42578125" style="1" customWidth="1"/>
    <col min="15622" max="15622" width="12.140625" style="1" customWidth="1"/>
    <col min="15623" max="15623" width="10.85546875" style="1" customWidth="1"/>
    <col min="15624" max="15624" width="12" style="1" customWidth="1"/>
    <col min="15625" max="15625" width="10.85546875" style="1" customWidth="1"/>
    <col min="15626" max="15873" width="9.140625" style="1"/>
    <col min="15874" max="15874" width="9.7109375" style="1" customWidth="1"/>
    <col min="15875" max="15875" width="8.42578125" style="1" customWidth="1"/>
    <col min="15876" max="15876" width="13.85546875" style="1" customWidth="1"/>
    <col min="15877" max="15877" width="10.42578125" style="1" customWidth="1"/>
    <col min="15878" max="15878" width="12.140625" style="1" customWidth="1"/>
    <col min="15879" max="15879" width="10.85546875" style="1" customWidth="1"/>
    <col min="15880" max="15880" width="12" style="1" customWidth="1"/>
    <col min="15881" max="15881" width="10.85546875" style="1" customWidth="1"/>
    <col min="15882" max="16129" width="9.140625" style="1"/>
    <col min="16130" max="16130" width="9.7109375" style="1" customWidth="1"/>
    <col min="16131" max="16131" width="8.42578125" style="1" customWidth="1"/>
    <col min="16132" max="16132" width="13.85546875" style="1" customWidth="1"/>
    <col min="16133" max="16133" width="10.42578125" style="1" customWidth="1"/>
    <col min="16134" max="16134" width="12.140625" style="1" customWidth="1"/>
    <col min="16135" max="16135" width="10.85546875" style="1" customWidth="1"/>
    <col min="16136" max="16136" width="12" style="1" customWidth="1"/>
    <col min="16137" max="16137" width="10.85546875" style="1" customWidth="1"/>
    <col min="16138" max="16384" width="9.140625" style="1"/>
  </cols>
  <sheetData>
    <row r="1" spans="1:20" x14ac:dyDescent="0.25">
      <c r="C1" s="3" t="s">
        <v>71</v>
      </c>
      <c r="G1" s="1" t="s">
        <v>101</v>
      </c>
    </row>
    <row r="2" spans="1:20" x14ac:dyDescent="0.25">
      <c r="B2" s="3" t="s">
        <v>72</v>
      </c>
    </row>
    <row r="4" spans="1:20" s="2" customFormat="1" ht="12.75" x14ac:dyDescent="0.2">
      <c r="A4" s="4" t="s">
        <v>2</v>
      </c>
      <c r="D4" s="5" t="s">
        <v>96</v>
      </c>
      <c r="E4" s="5"/>
      <c r="F4" s="5"/>
    </row>
    <row r="5" spans="1:20" s="2" customFormat="1" ht="12.75" x14ac:dyDescent="0.2">
      <c r="A5" s="4" t="s">
        <v>3</v>
      </c>
      <c r="D5" s="2" t="s">
        <v>50</v>
      </c>
      <c r="I5" s="12" t="s">
        <v>51</v>
      </c>
    </row>
    <row r="6" spans="1:20" s="2" customFormat="1" ht="12.75" x14ac:dyDescent="0.2">
      <c r="A6" s="4" t="s">
        <v>4</v>
      </c>
      <c r="D6" s="34" t="s">
        <v>95</v>
      </c>
      <c r="F6" s="6"/>
      <c r="G6" s="6"/>
      <c r="I6" s="12" t="s">
        <v>5</v>
      </c>
    </row>
    <row r="7" spans="1:20" ht="16.5" thickBot="1" x14ac:dyDescent="0.3"/>
    <row r="8" spans="1:20" s="2" customFormat="1" ht="13.5" thickBot="1" x14ac:dyDescent="0.25">
      <c r="A8" s="174" t="s">
        <v>6</v>
      </c>
      <c r="B8" s="177" t="s">
        <v>73</v>
      </c>
      <c r="C8" s="178"/>
      <c r="D8" s="178"/>
      <c r="E8" s="178"/>
      <c r="F8" s="178"/>
      <c r="G8" s="178"/>
      <c r="H8" s="178"/>
      <c r="I8" s="179"/>
    </row>
    <row r="9" spans="1:20" s="2" customFormat="1" ht="13.5" thickBot="1" x14ac:dyDescent="0.25">
      <c r="A9" s="175"/>
      <c r="B9" s="180" t="s">
        <v>74</v>
      </c>
      <c r="C9" s="181"/>
      <c r="D9" s="181"/>
      <c r="E9" s="181"/>
      <c r="F9" s="181"/>
      <c r="G9" s="181"/>
      <c r="H9" s="180" t="s">
        <v>75</v>
      </c>
      <c r="I9" s="182"/>
    </row>
    <row r="10" spans="1:20" s="2" customFormat="1" ht="50.25" customHeight="1" thickBot="1" x14ac:dyDescent="0.25">
      <c r="A10" s="176"/>
      <c r="B10" s="37" t="s">
        <v>76</v>
      </c>
      <c r="C10" s="37" t="s">
        <v>77</v>
      </c>
      <c r="D10" s="37" t="s">
        <v>99</v>
      </c>
      <c r="E10" s="37" t="s">
        <v>100</v>
      </c>
      <c r="F10" s="37" t="s">
        <v>78</v>
      </c>
      <c r="G10" s="38" t="s">
        <v>79</v>
      </c>
      <c r="H10" s="38" t="s">
        <v>80</v>
      </c>
      <c r="I10" s="38" t="s">
        <v>81</v>
      </c>
      <c r="S10" s="11"/>
      <c r="T10" s="11"/>
    </row>
    <row r="11" spans="1:20" x14ac:dyDescent="0.25">
      <c r="A11" s="24" t="s">
        <v>19</v>
      </c>
      <c r="B11" s="44">
        <f>'сводная табл. нагрузок_19.06.24'!L13*'сводная по суб. и аренд._19.06.'!B38</f>
        <v>0.1372376182409637</v>
      </c>
      <c r="C11" s="45">
        <f>'сводная табл. нагрузок_19.06.24'!L13*'сводная по суб. и аренд._19.06.'!$C$38</f>
        <v>9.3034879016168068E-2</v>
      </c>
      <c r="D11" s="47">
        <f>'сводная табл. нагрузок_19.06.24'!L13*'сводная по суб. и аренд._19.06.'!$D$38</f>
        <v>9.7151450140089746E-2</v>
      </c>
      <c r="E11" s="46">
        <f>'сводная табл. нагрузок_19.06.24'!L13*'сводная по суб. и аренд._19.06.'!$E$38</f>
        <v>9.2769173906386615E-2</v>
      </c>
      <c r="F11" s="79">
        <f>G11-B11-C11-D11-E11</f>
        <v>0.56131876711252771</v>
      </c>
      <c r="G11" s="47">
        <f>'сводная табл. нагрузок_19.06.24'!E13</f>
        <v>0.98151188841613579</v>
      </c>
      <c r="H11" s="47">
        <f>'сводная табл. нагрузок_19.06.24'!J13</f>
        <v>2.2422</v>
      </c>
      <c r="I11" s="44">
        <f>H11</f>
        <v>2.2422</v>
      </c>
      <c r="S11" s="23"/>
      <c r="T11" s="23"/>
    </row>
    <row r="12" spans="1:20" x14ac:dyDescent="0.25">
      <c r="A12" s="25" t="s">
        <v>20</v>
      </c>
      <c r="B12" s="48">
        <f>'сводная табл. нагрузок_19.06.24'!L14*'сводная по суб. и аренд._19.06.'!$B$38</f>
        <v>0.13453116782486274</v>
      </c>
      <c r="C12" s="48">
        <f>'сводная табл. нагрузок_19.06.24'!L14*'сводная по суб. и аренд._19.06.'!$C$38</f>
        <v>9.1200146744852287E-2</v>
      </c>
      <c r="D12" s="48">
        <f>'сводная табл. нагрузок_19.06.24'!L14*'сводная по суб. и аренд._19.06.'!$D$38</f>
        <v>9.523553534918458E-2</v>
      </c>
      <c r="E12" s="46">
        <f>'сводная табл. нагрузок_19.06.24'!L14*'сводная по суб. и аренд._19.06.'!$E$38</f>
        <v>9.0939681581042986E-2</v>
      </c>
      <c r="F12" s="80">
        <f t="shared" ref="F12:F33" si="0">G12-B12-C12-D12-E12</f>
        <v>0.55024905145956726</v>
      </c>
      <c r="G12" s="48">
        <f>'сводная табл. нагрузок_19.06.24'!E14</f>
        <v>0.96215558295950998</v>
      </c>
      <c r="H12" s="48">
        <f>'сводная табл. нагрузок_19.06.24'!J14</f>
        <v>2.0461200000000002</v>
      </c>
      <c r="I12" s="48">
        <f>H12</f>
        <v>2.0461200000000002</v>
      </c>
      <c r="S12" s="23"/>
      <c r="T12" s="23"/>
    </row>
    <row r="13" spans="1:20" x14ac:dyDescent="0.25">
      <c r="A13" s="25" t="s">
        <v>21</v>
      </c>
      <c r="B13" s="48">
        <f>'сводная табл. нагрузок_19.06.24'!L15*'сводная по суб. и аренд._19.06.'!$B$38</f>
        <v>0.13356592620376048</v>
      </c>
      <c r="C13" s="48">
        <f>'сводная табл. нагрузок_19.06.24'!L15*'сводная по суб. и аренд._19.06.'!$C$38</f>
        <v>9.0545798916671957E-2</v>
      </c>
      <c r="D13" s="48">
        <f>'сводная табл. нагрузок_19.06.24'!L15*'сводная по суб. и аренд._19.06.'!$D$38</f>
        <v>9.4552234192930157E-2</v>
      </c>
      <c r="E13" s="46">
        <f>'сводная табл. нагрузок_19.06.24'!L15*'сводная по суб. и аренд._19.06.'!$E$38</f>
        <v>9.0287202552643553E-2</v>
      </c>
      <c r="F13" s="80">
        <f t="shared" si="0"/>
        <v>0.54630109430563678</v>
      </c>
      <c r="G13" s="48">
        <f>'сводная табл. нагрузок_19.06.24'!E15</f>
        <v>0.95525225617164289</v>
      </c>
      <c r="H13" s="48">
        <f>'сводная табл. нагрузок_19.06.24'!J15</f>
        <v>1.9296000000000002</v>
      </c>
      <c r="I13" s="48">
        <f t="shared" ref="I13:I34" si="1">H13</f>
        <v>1.9296000000000002</v>
      </c>
      <c r="S13" s="23"/>
      <c r="T13" s="23"/>
    </row>
    <row r="14" spans="1:20" x14ac:dyDescent="0.25">
      <c r="A14" s="25" t="s">
        <v>22</v>
      </c>
      <c r="B14" s="48">
        <f>'сводная табл. нагрузок_19.06.24'!L16*'сводная по суб. и аренд._19.06.'!$B$38</f>
        <v>0.13465889904690331</v>
      </c>
      <c r="C14" s="48">
        <f>'сводная табл. нагрузок_19.06.24'!L16*'сводная по суб. и аренд._19.06.'!$C$38</f>
        <v>9.1286737134145313E-2</v>
      </c>
      <c r="D14" s="48">
        <f>'сводная табл. нагрузок_19.06.24'!L16*'сводная по суб. и аренд._19.06.'!$D$38</f>
        <v>9.5325957156328023E-2</v>
      </c>
      <c r="E14" s="46">
        <f>'сводная табл. нагрузок_19.06.24'!L16*'сводная по суб. и аренд._19.06.'!$E$38</f>
        <v>9.1026024670515376E-2</v>
      </c>
      <c r="F14" s="80">
        <f t="shared" si="0"/>
        <v>0.55077148789497465</v>
      </c>
      <c r="G14" s="48">
        <f>'сводная табл. нагрузок_19.06.24'!E16</f>
        <v>0.96306910590286665</v>
      </c>
      <c r="H14" s="48">
        <f>'сводная табл. нагрузок_19.06.24'!J16</f>
        <v>1.8622799999999997</v>
      </c>
      <c r="I14" s="48">
        <f t="shared" si="1"/>
        <v>1.8622799999999997</v>
      </c>
      <c r="S14" s="23"/>
      <c r="T14" s="23"/>
    </row>
    <row r="15" spans="1:20" x14ac:dyDescent="0.25">
      <c r="A15" s="25" t="s">
        <v>23</v>
      </c>
      <c r="B15" s="48">
        <f>'сводная табл. нагрузок_19.06.24'!L17*'сводная по суб. и аренд._19.06.'!$B$38</f>
        <v>0.14057227403091893</v>
      </c>
      <c r="C15" s="48">
        <f>'сводная табл. нагрузок_19.06.24'!L17*'сводная по суб. и аренд._19.06.'!$C$38</f>
        <v>9.5295478565734185E-2</v>
      </c>
      <c r="D15" s="48">
        <f>'сводная табл. нагрузок_19.06.24'!L17*'сводная по суб. и аренд._19.06.'!$D$38</f>
        <v>9.9512075818854961E-2</v>
      </c>
      <c r="E15" s="46">
        <f>'сводная табл. нагрузок_19.06.24'!L17*'сводная по суб. и аренд._19.06.'!$E$38</f>
        <v>9.5023317244499125E-2</v>
      </c>
      <c r="F15" s="80">
        <f t="shared" si="0"/>
        <v>0.5749579201432643</v>
      </c>
      <c r="G15" s="48">
        <f>'сводная табл. нагрузок_19.06.24'!E17</f>
        <v>1.0053610658032714</v>
      </c>
      <c r="H15" s="48">
        <f>'сводная табл. нагрузок_19.06.24'!J17</f>
        <v>1.8811199999999999</v>
      </c>
      <c r="I15" s="48">
        <f t="shared" si="1"/>
        <v>1.8811199999999999</v>
      </c>
      <c r="S15" s="23"/>
      <c r="T15" s="23"/>
    </row>
    <row r="16" spans="1:20" x14ac:dyDescent="0.25">
      <c r="A16" s="25" t="s">
        <v>24</v>
      </c>
      <c r="B16" s="48">
        <f>'сводная табл. нагрузок_19.06.24'!L18*'сводная по суб. и аренд._19.06.'!$B$38</f>
        <v>0.14695157767715081</v>
      </c>
      <c r="C16" s="48">
        <f>'сводная табл. нагрузок_19.06.24'!L18*'сводная по суб. и аренд._19.06.'!$C$38</f>
        <v>9.9620078121903349E-2</v>
      </c>
      <c r="D16" s="48">
        <f>'сводная табл. нагрузок_19.06.24'!L18*'сводная по суб. и аренд._19.06.'!$D$38</f>
        <v>0.10402802857334834</v>
      </c>
      <c r="E16" s="46">
        <f>'сводная табл. нагрузок_19.06.24'!L18*'сводная по суб. и аренд._19.06.'!$E$38</f>
        <v>9.9335565860762906E-2</v>
      </c>
      <c r="F16" s="80">
        <f t="shared" si="0"/>
        <v>0.60105005802525591</v>
      </c>
      <c r="G16" s="48">
        <f>'сводная табл. нагрузок_19.06.24'!E18</f>
        <v>1.0509853082584213</v>
      </c>
      <c r="H16" s="48">
        <f>'сводная табл. нагрузок_19.06.24'!J18</f>
        <v>1.9945200000000001</v>
      </c>
      <c r="I16" s="49">
        <f t="shared" si="1"/>
        <v>1.9945200000000001</v>
      </c>
      <c r="S16" s="23"/>
      <c r="T16" s="23"/>
    </row>
    <row r="17" spans="1:20" x14ac:dyDescent="0.25">
      <c r="A17" s="25" t="s">
        <v>25</v>
      </c>
      <c r="B17" s="48">
        <f>'сводная табл. нагрузок_19.06.24'!L19*'сводная по суб. и аренд._19.06.'!$B$38</f>
        <v>0.19572922839213397</v>
      </c>
      <c r="C17" s="48">
        <f>'сводная табл. нагрузок_19.06.24'!L19*'сводная по суб. и аренд._19.06.'!$C$38</f>
        <v>0.13268697982951996</v>
      </c>
      <c r="D17" s="48">
        <f>'сводная табл. нагрузок_19.06.24'!L19*'сводная по суб. и аренд._19.06.'!$D$38</f>
        <v>0.13855806168035631</v>
      </c>
      <c r="E17" s="46">
        <f>'сводная табл. нагрузок_19.06.24'!L19*'сводная по суб. и аренд._19.06.'!$E$38</f>
        <v>0.13230802938733102</v>
      </c>
      <c r="F17" s="80">
        <f t="shared" si="0"/>
        <v>0.80055665915196716</v>
      </c>
      <c r="G17" s="48">
        <f>'сводная табл. нагрузок_19.06.24'!E19</f>
        <v>1.3998389584413085</v>
      </c>
      <c r="H17" s="48">
        <f>'сводная табл. нагрузок_19.06.24'!J19</f>
        <v>2.2606800000000002</v>
      </c>
      <c r="I17" s="48">
        <f t="shared" si="1"/>
        <v>2.2606800000000002</v>
      </c>
      <c r="S17" s="23"/>
      <c r="T17" s="23"/>
    </row>
    <row r="18" spans="1:20" x14ac:dyDescent="0.25">
      <c r="A18" s="25" t="s">
        <v>26</v>
      </c>
      <c r="B18" s="48">
        <f>'сводная табл. нагрузок_19.06.24'!L20*'сводная по суб. и аренд._19.06.'!$B$38</f>
        <v>0.32781231122729593</v>
      </c>
      <c r="C18" s="48">
        <f>'сводная табл. нагрузок_19.06.24'!L20*'сводная по суб. и аренд._19.06.'!$C$38</f>
        <v>0.22222754304503553</v>
      </c>
      <c r="D18" s="48">
        <f>'сводная табл. нагрузок_19.06.24'!L20*'сводная по суб. и аренд._19.06.'!$D$38</f>
        <v>0.23206058089399401</v>
      </c>
      <c r="E18" s="46">
        <f>'сводная табл. нагрузок_19.06.24'!L20*'сводная по суб. и аренд._19.06.'!$E$38</f>
        <v>0.22159286716491769</v>
      </c>
      <c r="F18" s="80">
        <f t="shared" si="0"/>
        <v>1.3407927413847394</v>
      </c>
      <c r="G18" s="48">
        <f>'сводная табл. нагрузок_19.06.24'!E20</f>
        <v>2.3444860437159822</v>
      </c>
      <c r="H18" s="48">
        <f>'сводная табл. нагрузок_19.06.24'!J20</f>
        <v>2.4517199999999999</v>
      </c>
      <c r="I18" s="48">
        <f t="shared" si="1"/>
        <v>2.4517199999999999</v>
      </c>
      <c r="S18" s="23"/>
      <c r="T18" s="23"/>
    </row>
    <row r="19" spans="1:20" x14ac:dyDescent="0.25">
      <c r="A19" s="25" t="s">
        <v>27</v>
      </c>
      <c r="B19" s="48">
        <f>'сводная табл. нагрузок_19.06.24'!L21*'сводная по суб. и аренд._19.06.'!$B$38</f>
        <v>0.38018298315863452</v>
      </c>
      <c r="C19" s="48">
        <f>'сводная табл. нагрузок_19.06.24'!L21*'сводная по суб. и аренд._19.06.'!$C$38</f>
        <v>0.25773019304419731</v>
      </c>
      <c r="D19" s="48">
        <f>'сводная табл. нагрузок_19.06.24'!L21*'сводная по суб. и аренд._19.06.'!$D$38</f>
        <v>0.26913413833512545</v>
      </c>
      <c r="E19" s="46">
        <f>'сводная табл. нагрузок_19.06.24'!L21*'сводная по суб. и аренд._19.06.'!$E$38</f>
        <v>0.25699412255148563</v>
      </c>
      <c r="F19" s="80">
        <f t="shared" si="0"/>
        <v>1.5549952419683519</v>
      </c>
      <c r="G19" s="48">
        <f>'сводная табл. нагрузок_19.06.24'!E21</f>
        <v>2.7190366790577944</v>
      </c>
      <c r="H19" s="48">
        <f>'сводная табл. нагрузок_19.06.24'!J21</f>
        <v>2.7610800000000002</v>
      </c>
      <c r="I19" s="49">
        <f t="shared" si="1"/>
        <v>2.7610800000000002</v>
      </c>
      <c r="N19" s="26"/>
      <c r="S19" s="23"/>
      <c r="T19" s="23"/>
    </row>
    <row r="20" spans="1:20" x14ac:dyDescent="0.25">
      <c r="A20" s="25" t="s">
        <v>28</v>
      </c>
      <c r="B20" s="48">
        <f>'сводная табл. нагрузок_19.06.24'!L22*'сводная по суб. и аренд._19.06.'!$B$38</f>
        <v>0.3879078191097714</v>
      </c>
      <c r="C20" s="48">
        <f>'сводная табл. нагрузок_19.06.24'!L22*'сводная по суб. и аренд._19.06.'!$C$38</f>
        <v>0.26296694363303291</v>
      </c>
      <c r="D20" s="48">
        <f>'сводная табл. нагрузок_19.06.24'!L22*'сводная по суб. и аренд._19.06.'!$D$38</f>
        <v>0.27460260262623221</v>
      </c>
      <c r="E20" s="46">
        <f>'сводная табл. нагрузок_19.06.24'!L22*'сводная по суб. и аренд._19.06.'!$E$38</f>
        <v>0.26221591712162351</v>
      </c>
      <c r="F20" s="80">
        <f t="shared" si="0"/>
        <v>1.5865907727551458</v>
      </c>
      <c r="G20" s="48">
        <f>'сводная табл. нагрузок_19.06.24'!E22</f>
        <v>2.7742840552458059</v>
      </c>
      <c r="H20" s="48">
        <f>'сводная табл. нагрузок_19.06.24'!J22</f>
        <v>2.8410000000000002</v>
      </c>
      <c r="I20" s="48">
        <f t="shared" si="1"/>
        <v>2.8410000000000002</v>
      </c>
      <c r="S20" s="23"/>
      <c r="T20" s="23"/>
    </row>
    <row r="21" spans="1:20" x14ac:dyDescent="0.25">
      <c r="A21" s="25" t="s">
        <v>29</v>
      </c>
      <c r="B21" s="48">
        <f>'сводная табл. нагрузок_19.06.24'!L23*'сводная по суб. и аренд._19.06.'!$B$38</f>
        <v>0.3794993308224856</v>
      </c>
      <c r="C21" s="48">
        <f>'сводная табл. нагрузок_19.06.24'!L23*'сводная по суб. и аренд._19.06.'!$C$38</f>
        <v>0.25726673766514041</v>
      </c>
      <c r="D21" s="48">
        <f>'сводная табл. нагрузок_19.06.24'!L23*'сводная по суб. и аренд._19.06.'!$D$38</f>
        <v>0.26865017616280107</v>
      </c>
      <c r="E21" s="46">
        <f>'сводная табл. нагрузок_19.06.24'!L23*'сводная по суб. и аренд._19.06.'!$E$38</f>
        <v>0.25653199078851413</v>
      </c>
      <c r="F21" s="80">
        <f t="shared" si="0"/>
        <v>1.5521990196833879</v>
      </c>
      <c r="G21" s="48">
        <f>'сводная табл. нагрузок_19.06.24'!E23</f>
        <v>2.7141472551223291</v>
      </c>
      <c r="H21" s="48">
        <f>'сводная табл. нагрузок_19.06.24'!J23</f>
        <v>2.8837199999999994</v>
      </c>
      <c r="I21" s="48">
        <f t="shared" si="1"/>
        <v>2.8837199999999994</v>
      </c>
      <c r="S21" s="23"/>
      <c r="T21" s="23"/>
    </row>
    <row r="22" spans="1:20" x14ac:dyDescent="0.25">
      <c r="A22" s="25" t="s">
        <v>30</v>
      </c>
      <c r="B22" s="48">
        <f>'сводная табл. нагрузок_19.06.24'!L24*'сводная по суб. и аренд._19.06.'!$B$38</f>
        <v>0.33547241067271666</v>
      </c>
      <c r="C22" s="48">
        <f>'сводная табл. нагрузок_19.06.24'!L24*'сводная по суб. и аренд._19.06.'!$C$38</f>
        <v>0.22742040805020663</v>
      </c>
      <c r="D22" s="48">
        <f>'сводная табл. нагрузок_19.06.24'!L24*'сводная по суб. и аренд._19.06.'!$D$38</f>
        <v>0.23748321776920747</v>
      </c>
      <c r="E22" s="46">
        <f>'сводная табл. нагрузок_19.06.24'!L24*'сводная по суб. и аренд._19.06.'!$E$38</f>
        <v>0.22677090148743653</v>
      </c>
      <c r="F22" s="80">
        <f t="shared" si="0"/>
        <v>1.3721234918872238</v>
      </c>
      <c r="G22" s="48">
        <f>'сводная табл. нагрузок_19.06.24'!E24</f>
        <v>2.3992704298667911</v>
      </c>
      <c r="H22" s="48">
        <f>'сводная табл. нагрузок_19.06.24'!J24</f>
        <v>2.9354400000000007</v>
      </c>
      <c r="I22" s="49">
        <f t="shared" si="1"/>
        <v>2.9354400000000007</v>
      </c>
      <c r="S22" s="23"/>
      <c r="T22" s="23"/>
    </row>
    <row r="23" spans="1:20" x14ac:dyDescent="0.25">
      <c r="A23" s="25" t="s">
        <v>31</v>
      </c>
      <c r="B23" s="48">
        <f>'сводная табл. нагрузок_19.06.24'!L25*'сводная по суб. и аренд._19.06.'!$B$38</f>
        <v>0.37327243374800662</v>
      </c>
      <c r="C23" s="48">
        <f>'сводная табл. нагрузок_19.06.24'!L25*'сводная по суб. и аренд._19.06.'!$C$38</f>
        <v>0.25304545618710489</v>
      </c>
      <c r="D23" s="48">
        <f>'сводная табл. нагрузок_19.06.24'!L25*'сводная по суб. и аренд._19.06.'!$D$38</f>
        <v>0.2642421130645583</v>
      </c>
      <c r="E23" s="46">
        <f>'сводная табл. нагрузок_19.06.24'!L25*'сводная по суб. и аренд._19.06.'!$E$38</f>
        <v>0.25232276517673441</v>
      </c>
      <c r="F23" s="80">
        <f t="shared" si="0"/>
        <v>1.52673024345728</v>
      </c>
      <c r="G23" s="48">
        <f>'сводная табл. нагрузок_19.06.24'!E25</f>
        <v>2.6696130116336838</v>
      </c>
      <c r="H23" s="48">
        <f>'сводная табл. нагрузок_19.06.24'!J25</f>
        <v>2.89452</v>
      </c>
      <c r="I23" s="48">
        <f t="shared" si="1"/>
        <v>2.89452</v>
      </c>
      <c r="S23" s="23"/>
      <c r="T23" s="23"/>
    </row>
    <row r="24" spans="1:20" x14ac:dyDescent="0.25">
      <c r="A24" s="25" t="s">
        <v>32</v>
      </c>
      <c r="B24" s="48">
        <f>'сводная табл. нагрузок_19.06.24'!L26*'сводная по суб. и аренд._19.06.'!$B$38</f>
        <v>0.37371223556935101</v>
      </c>
      <c r="C24" s="48">
        <f>'сводная табл. нагрузок_19.06.24'!L26*'сводная по суб. и аренд._19.06.'!$C$38</f>
        <v>0.25334360264114802</v>
      </c>
      <c r="D24" s="48">
        <f>'сводная табл. нагрузок_19.06.24'!L26*'сводная по суб. и аренд._19.06.'!$D$38</f>
        <v>0.26455345178688178</v>
      </c>
      <c r="E24" s="46">
        <f>'сводная табл. нагрузок_19.06.24'!L26*'сводная по суб. и аренд._19.06.'!$E$38</f>
        <v>0.25262006013253147</v>
      </c>
      <c r="F24" s="80">
        <f t="shared" si="0"/>
        <v>1.5285290870928305</v>
      </c>
      <c r="G24" s="48">
        <f>'сводная табл. нагрузок_19.06.24'!E26</f>
        <v>2.6727584372227429</v>
      </c>
      <c r="H24" s="48">
        <f>'сводная табл. нагрузок_19.06.24'!J26</f>
        <v>2.8211999999999993</v>
      </c>
      <c r="I24" s="48">
        <f t="shared" si="1"/>
        <v>2.8211999999999993</v>
      </c>
      <c r="S24" s="23"/>
      <c r="T24" s="23"/>
    </row>
    <row r="25" spans="1:20" x14ac:dyDescent="0.25">
      <c r="A25" s="25" t="s">
        <v>33</v>
      </c>
      <c r="B25" s="48">
        <f>'сводная табл. нагрузок_19.06.24'!L27*'сводная по суб. и аренд._19.06.'!$B$38</f>
        <v>0.3629137219387466</v>
      </c>
      <c r="C25" s="48">
        <f>'сводная табл. нагрузок_19.06.24'!L27*'сводная по суб. и аренд._19.06.'!$C$38</f>
        <v>0.24602317241177923</v>
      </c>
      <c r="D25" s="48">
        <f>'сводная табл. нагрузок_19.06.24'!L27*'сводная по суб. и аренд._19.06.'!$D$38</f>
        <v>0.25690911000933259</v>
      </c>
      <c r="E25" s="46">
        <f>'сводная табл. нагрузок_19.06.24'!L27*'сводная по суб. и аренд._19.06.'!$E$38</f>
        <v>0.24532053685481683</v>
      </c>
      <c r="F25" s="80">
        <f t="shared" si="0"/>
        <v>1.4843618359012807</v>
      </c>
      <c r="G25" s="48">
        <f>'сводная табл. нагрузок_19.06.24'!E27</f>
        <v>2.5955283771159556</v>
      </c>
      <c r="H25" s="48">
        <f>'сводная табл. нагрузок_19.06.24'!J27</f>
        <v>2.8391999999999999</v>
      </c>
      <c r="I25" s="49">
        <f t="shared" si="1"/>
        <v>2.8391999999999999</v>
      </c>
      <c r="S25" s="23"/>
      <c r="T25" s="23"/>
    </row>
    <row r="26" spans="1:20" x14ac:dyDescent="0.25">
      <c r="A26" s="25" t="s">
        <v>34</v>
      </c>
      <c r="B26" s="48">
        <f>'сводная табл. нагрузок_19.06.24'!L28*'сводная по суб. и аренд._19.06.'!$B$38</f>
        <v>0.32022246395399756</v>
      </c>
      <c r="C26" s="48">
        <f>'сводная табл. нагрузок_19.06.24'!L28*'сводная по суб. и аренд._19.06.'!$C$38</f>
        <v>0.21708230275397558</v>
      </c>
      <c r="D26" s="48">
        <f>'сводная табл. нагрузок_19.06.24'!L28*'сводная по суб. и аренд._19.06.'!$D$38</f>
        <v>0.22668767601270942</v>
      </c>
      <c r="E26" s="46">
        <f>'сводная табл. нагрузок_19.06.24'!L28*'сводная по суб. и аренд._19.06.'!$E$38</f>
        <v>0.21646232154160866</v>
      </c>
      <c r="F26" s="80">
        <f t="shared" si="0"/>
        <v>1.3097493309217281</v>
      </c>
      <c r="G26" s="48">
        <f>'сводная табл. нагрузок_19.06.24'!E28</f>
        <v>2.2902040951840195</v>
      </c>
      <c r="H26" s="48">
        <f>'сводная табл. нагрузок_19.06.24'!J28</f>
        <v>2.9116800000000005</v>
      </c>
      <c r="I26" s="48">
        <f t="shared" si="1"/>
        <v>2.9116800000000005</v>
      </c>
      <c r="S26" s="23"/>
      <c r="T26" s="23"/>
    </row>
    <row r="27" spans="1:20" x14ac:dyDescent="0.25">
      <c r="A27" s="25" t="s">
        <v>35</v>
      </c>
      <c r="B27" s="48">
        <f>'сводная табл. нагрузок_19.06.24'!L29*'сводная по суб. и аренд._19.06.'!$B$38</f>
        <v>0.25516779137579609</v>
      </c>
      <c r="C27" s="48">
        <f>'сводная табл. нагрузок_19.06.24'!L29*'сводная по суб. и аренд._19.06.'!$C$38</f>
        <v>0.17298103030167614</v>
      </c>
      <c r="D27" s="48">
        <f>'сводная табл. нагрузок_19.06.24'!L29*'сводная по суб. и аренд._19.06.'!$D$38</f>
        <v>0.18063502761812722</v>
      </c>
      <c r="E27" s="46">
        <f>'сводная табл. нагрузок_19.06.24'!L29*'сводная по суб. и аренд._19.06.'!$E$38</f>
        <v>0.17248700113613674</v>
      </c>
      <c r="F27" s="80">
        <f t="shared" si="0"/>
        <v>1.0436677049466312</v>
      </c>
      <c r="G27" s="48">
        <f>'сводная табл. нагрузок_19.06.24'!E29</f>
        <v>1.8249385553783675</v>
      </c>
      <c r="H27" s="48">
        <f>'сводная табл. нагрузок_19.06.24'!J29</f>
        <v>2.9530799999999999</v>
      </c>
      <c r="I27" s="48">
        <f t="shared" si="1"/>
        <v>2.9530799999999999</v>
      </c>
      <c r="S27" s="23"/>
      <c r="T27" s="23"/>
    </row>
    <row r="28" spans="1:20" x14ac:dyDescent="0.25">
      <c r="A28" s="25" t="s">
        <v>36</v>
      </c>
      <c r="B28" s="48">
        <f>'сводная табл. нагрузок_19.06.24'!L30*'сводная по суб. и аренд._19.06.'!$B$38</f>
        <v>0.22837471606162227</v>
      </c>
      <c r="C28" s="48">
        <f>'сводная табл. нагрузок_19.06.24'!L30*'сводная по суб. и аренд._19.06.'!$C$38</f>
        <v>0.15481771216576576</v>
      </c>
      <c r="D28" s="48">
        <f>'сводная табл. нагрузок_19.06.24'!L30*'сводная по суб. и аренд._19.06.'!$D$38</f>
        <v>0.16166802604925512</v>
      </c>
      <c r="E28" s="46">
        <f>'сводная табл. нагрузок_19.06.24'!L30*'сводная по суб. и аренд._19.06.'!$E$38</f>
        <v>0.15437555694782895</v>
      </c>
      <c r="F28" s="80">
        <f t="shared" si="0"/>
        <v>0.93408072584226765</v>
      </c>
      <c r="G28" s="48">
        <f>'сводная табл. нагрузок_19.06.24'!E30</f>
        <v>1.6333167370667396</v>
      </c>
      <c r="H28" s="48">
        <f>'сводная табл. нагрузок_19.06.24'!J30</f>
        <v>3.0062399999999996</v>
      </c>
      <c r="I28" s="49">
        <f t="shared" si="1"/>
        <v>3.0062399999999996</v>
      </c>
      <c r="S28" s="23"/>
      <c r="T28" s="23"/>
    </row>
    <row r="29" spans="1:20" x14ac:dyDescent="0.25">
      <c r="A29" s="25" t="s">
        <v>37</v>
      </c>
      <c r="B29" s="48">
        <f>'сводная табл. нагрузок_19.06.24'!L31*'сводная по суб. и аренд._19.06.'!$B$38</f>
        <v>0.19144936155907838</v>
      </c>
      <c r="C29" s="48">
        <f>'сводная табл. нагрузок_19.06.24'!L31*'сводная по суб. и аренд._19.06.'!$C$38</f>
        <v>0.12978561139918543</v>
      </c>
      <c r="D29" s="48">
        <f>'сводная табл. нагрузок_19.06.24'!L31*'сводная по суб. и аренд._19.06.'!$D$38</f>
        <v>0.13552831462872966</v>
      </c>
      <c r="E29" s="46">
        <f>'сводная табл. нагрузок_19.06.24'!L31*'сводная по суб. и аренд._19.06.'!$E$38</f>
        <v>0.12941494718712276</v>
      </c>
      <c r="F29" s="80">
        <f t="shared" si="0"/>
        <v>0.78305147649921636</v>
      </c>
      <c r="G29" s="48">
        <f>'сводная табл. нагрузок_19.06.24'!E31</f>
        <v>1.3692297112733327</v>
      </c>
      <c r="H29" s="48">
        <f>'сводная табл. нагрузок_19.06.24'!J31</f>
        <v>3.0380400000000001</v>
      </c>
      <c r="I29" s="48">
        <f t="shared" si="1"/>
        <v>3.0380400000000001</v>
      </c>
      <c r="M29" s="27"/>
      <c r="S29" s="23"/>
      <c r="T29" s="23"/>
    </row>
    <row r="30" spans="1:20" x14ac:dyDescent="0.25">
      <c r="A30" s="25" t="s">
        <v>38</v>
      </c>
      <c r="B30" s="48">
        <f>'сводная табл. нагрузок_19.06.24'!L32*'сводная по суб. и аренд._19.06.'!$B$38</f>
        <v>0.16864933842483265</v>
      </c>
      <c r="C30" s="48">
        <f>'сводная табл. нагрузок_19.06.24'!L32*'сводная по суб. и аренд._19.06.'!$C$38</f>
        <v>0.11432922691037889</v>
      </c>
      <c r="D30" s="48">
        <f>'сводная табл. нагрузок_19.06.24'!L32*'сводная по суб. и аренд._19.06.'!$D$38</f>
        <v>0.11938802205362579</v>
      </c>
      <c r="E30" s="46">
        <f>'сводная табл. нагрузок_19.06.24'!L32*'сводная по суб. и аренд._19.06.'!$E$38</f>
        <v>0.11400270571629886</v>
      </c>
      <c r="F30" s="80">
        <f>G30-B30-C30-D30-E30</f>
        <v>0.68979657277900708</v>
      </c>
      <c r="G30" s="48">
        <f>'сводная табл. нагрузок_19.06.24'!E32</f>
        <v>1.2061658658841432</v>
      </c>
      <c r="H30" s="48">
        <f>'сводная табл. нагрузок_19.06.24'!J32</f>
        <v>3.0351599999999999</v>
      </c>
      <c r="I30" s="48">
        <f t="shared" si="1"/>
        <v>3.0351599999999999</v>
      </c>
      <c r="S30" s="23"/>
      <c r="T30" s="23"/>
    </row>
    <row r="31" spans="1:20" x14ac:dyDescent="0.25">
      <c r="A31" s="25" t="s">
        <v>39</v>
      </c>
      <c r="B31" s="48">
        <f>'сводная табл. нагрузок_19.06.24'!L33*'сводная по суб. и аренд._19.06.'!$B$38</f>
        <v>0.14798794236507104</v>
      </c>
      <c r="C31" s="48">
        <f>'сводная табл. нагрузок_19.06.24'!L33*'сводная по суб. и аренд._19.06.'!$C$38</f>
        <v>0.1003226410532127</v>
      </c>
      <c r="D31" s="48">
        <f>'сводная табл. нагрузок_19.06.24'!L33*'сводная по суб. и аренд._19.06.'!$D$38</f>
        <v>0.10476167823585303</v>
      </c>
      <c r="E31" s="46">
        <f>'сводная табл. нагрузок_19.06.24'!L33*'сводная по суб. и аренд._19.06.'!$E$38</f>
        <v>0.10003612229125487</v>
      </c>
      <c r="F31" s="80">
        <f t="shared" si="0"/>
        <v>0.60528891728526524</v>
      </c>
      <c r="G31" s="48">
        <f>'сводная табл. нагрузок_19.06.24'!E33</f>
        <v>1.0583973012306569</v>
      </c>
      <c r="H31" s="48">
        <f>'сводная табл. нагрузок_19.06.24'!J33</f>
        <v>3.0795599999999999</v>
      </c>
      <c r="I31" s="49">
        <f t="shared" si="1"/>
        <v>3.0795599999999999</v>
      </c>
      <c r="S31" s="23"/>
      <c r="T31" s="23"/>
    </row>
    <row r="32" spans="1:20" x14ac:dyDescent="0.25">
      <c r="A32" s="25" t="s">
        <v>40</v>
      </c>
      <c r="B32" s="48">
        <f>'сводная табл. нагрузок_19.06.24'!L34*'сводная по суб. и аренд._19.06.'!$B$38</f>
        <v>0.14770461129072651</v>
      </c>
      <c r="C32" s="48">
        <f>'сводная табл. нагрузок_19.06.24'!L34*'сводная по суб. и аренд._19.06.'!$C$38</f>
        <v>0.10013056782605365</v>
      </c>
      <c r="D32" s="48">
        <f>'сводная табл. нагрузок_19.06.24'!L34*'сводная по суб. и аренд._19.06.'!$D$38</f>
        <v>0.10456110622728035</v>
      </c>
      <c r="E32" s="46">
        <f>'сводная табл. нагрузок_19.06.24'!L34*'сводная по суб. и аренд._19.06.'!$E$38</f>
        <v>9.9844597620061579E-2</v>
      </c>
      <c r="F32" s="80">
        <f t="shared" si="0"/>
        <v>0.60413005828308897</v>
      </c>
      <c r="G32" s="48">
        <f>'сводная табл. нагрузок_19.06.24'!E34</f>
        <v>1.0563709412472111</v>
      </c>
      <c r="H32" s="48">
        <f>'сводная табл. нагрузок_19.06.24'!J34</f>
        <v>3.0769199999999994</v>
      </c>
      <c r="I32" s="48">
        <f t="shared" si="1"/>
        <v>3.0769199999999994</v>
      </c>
      <c r="S32" s="23"/>
      <c r="T32" s="23"/>
    </row>
    <row r="33" spans="1:20" x14ac:dyDescent="0.25">
      <c r="A33" s="25" t="s">
        <v>41</v>
      </c>
      <c r="B33" s="48">
        <f>'сводная табл. нагрузок_19.06.24'!L35*'сводная по суб. и аренд._19.06.'!$B$38</f>
        <v>0.1430218105117792</v>
      </c>
      <c r="C33" s="48">
        <f>'сводная табл. нагрузок_19.06.24'!L35*'сводная по суб. и аренд._19.06.'!$C$38</f>
        <v>9.6956046076767416E-2</v>
      </c>
      <c r="D33" s="48">
        <f>'сводная табл. нагрузок_19.06.24'!L35*'сводная по суб. и аренд._19.06.'!$D$38</f>
        <v>0.10124611947493756</v>
      </c>
      <c r="E33" s="46">
        <f>'сводная табл. нагрузок_19.06.24'!L35*'сводная по суб. и аренд._19.06.'!$E$38</f>
        <v>9.6679142219426709E-2</v>
      </c>
      <c r="F33" s="80">
        <f t="shared" si="0"/>
        <v>0.58497682614773483</v>
      </c>
      <c r="G33" s="48">
        <f>'сводная табл. нагрузок_19.06.24'!E35</f>
        <v>1.0228799444306458</v>
      </c>
      <c r="H33" s="48">
        <f>'сводная табл. нагрузок_19.06.24'!J35</f>
        <v>2.7718799999999999</v>
      </c>
      <c r="I33" s="48">
        <f t="shared" si="1"/>
        <v>2.7718799999999999</v>
      </c>
      <c r="S33" s="23"/>
      <c r="T33" s="23"/>
    </row>
    <row r="34" spans="1:20" ht="16.5" thickBot="1" x14ac:dyDescent="0.3">
      <c r="A34" s="28" t="s">
        <v>42</v>
      </c>
      <c r="B34" s="50">
        <f>'сводная табл. нагрузок_19.06.24'!L36*'сводная по суб. и аренд._19.06.'!$B$38</f>
        <v>0.1349404883318564</v>
      </c>
      <c r="C34" s="48">
        <f>'сводная табл. нагрузок_19.06.24'!L36*C38</f>
        <v>9.1477629583268563E-2</v>
      </c>
      <c r="D34" s="50">
        <f>'сводная табл. нагрузок_19.06.24'!L36*'сводная по суб. и аренд._19.06.'!$D$38</f>
        <v>9.5525296140257843E-2</v>
      </c>
      <c r="E34" s="46">
        <f>'сводная табл. нагрузок_19.06.24'!L36*'сводная по суб. и аренд._19.06.'!$E$38</f>
        <v>9.1216371935943147E-2</v>
      </c>
      <c r="F34" s="81">
        <f>G34-B34-C34-D34-E34</f>
        <v>0.55192322276394079</v>
      </c>
      <c r="G34" s="50">
        <f>'сводная табл. нагрузок_19.06.24'!E36</f>
        <v>0.96508300875526665</v>
      </c>
      <c r="H34" s="50">
        <f>'сводная табл. нагрузок_19.06.24'!J36</f>
        <v>2.4083999999999994</v>
      </c>
      <c r="I34" s="49">
        <f t="shared" si="1"/>
        <v>2.4083999999999994</v>
      </c>
      <c r="S34" s="23"/>
      <c r="T34" s="23"/>
    </row>
    <row r="35" spans="1:20" ht="21.75" thickBot="1" x14ac:dyDescent="0.3">
      <c r="A35" s="29" t="s">
        <v>43</v>
      </c>
      <c r="B35" s="51">
        <f t="shared" ref="B35:I35" si="2">SUM(B11:B34)</f>
        <v>5.6815384615384614</v>
      </c>
      <c r="C35" s="52">
        <f t="shared" si="2"/>
        <v>3.8515769230769248</v>
      </c>
      <c r="D35" s="53">
        <f t="shared" si="2"/>
        <v>4.0220000000000011</v>
      </c>
      <c r="E35" s="52">
        <f t="shared" si="2"/>
        <v>3.8405769230769251</v>
      </c>
      <c r="F35" s="51">
        <f>SUM(F11:F34)</f>
        <v>23.238192307692316</v>
      </c>
      <c r="G35" s="35">
        <f t="shared" si="2"/>
        <v>40.63388461538463</v>
      </c>
      <c r="H35" s="35">
        <f t="shared" si="2"/>
        <v>62.925359999999998</v>
      </c>
      <c r="I35" s="35">
        <f t="shared" si="2"/>
        <v>62.925359999999998</v>
      </c>
      <c r="S35" s="23"/>
      <c r="T35" s="23"/>
    </row>
    <row r="36" spans="1:20" ht="33.75" thickBot="1" x14ac:dyDescent="0.3">
      <c r="A36" s="30" t="s">
        <v>44</v>
      </c>
      <c r="B36" s="51">
        <f>B37</f>
        <v>147.72</v>
      </c>
      <c r="C36" s="52">
        <f>C37</f>
        <v>100.14100000000001</v>
      </c>
      <c r="D36" s="53">
        <f>D37</f>
        <v>104.572</v>
      </c>
      <c r="E36" s="52">
        <f>E37</f>
        <v>99.855000000000004</v>
      </c>
      <c r="F36" s="51">
        <f>F37</f>
        <v>604.19300000000021</v>
      </c>
      <c r="G36" s="36">
        <f>G35*26</f>
        <v>1056.4810000000004</v>
      </c>
      <c r="H36" s="54">
        <f>H37</f>
        <v>1887.7608</v>
      </c>
      <c r="I36" s="54">
        <f>H36</f>
        <v>1887.7608</v>
      </c>
      <c r="M36" s="26"/>
      <c r="S36" s="23"/>
      <c r="T36" s="23"/>
    </row>
    <row r="37" spans="1:20" s="41" customFormat="1" hidden="1" x14ac:dyDescent="0.25">
      <c r="A37" s="39"/>
      <c r="B37" s="55">
        <v>147.72</v>
      </c>
      <c r="C37" s="55">
        <v>100.14100000000001</v>
      </c>
      <c r="D37" s="55">
        <v>104.572</v>
      </c>
      <c r="E37" s="55">
        <v>99.855000000000004</v>
      </c>
      <c r="F37" s="55">
        <f>F35*26</f>
        <v>604.19300000000021</v>
      </c>
      <c r="G37" s="55">
        <f>B37+C37+D37+E37+F37</f>
        <v>1056.4810000000002</v>
      </c>
      <c r="H37" s="55">
        <f>H35*30</f>
        <v>1887.7608</v>
      </c>
      <c r="I37" s="40"/>
    </row>
    <row r="38" spans="1:20" s="41" customFormat="1" hidden="1" x14ac:dyDescent="0.25">
      <c r="A38" s="42"/>
      <c r="B38" s="40">
        <f>B37/26</f>
        <v>5.6815384615384614</v>
      </c>
      <c r="C38" s="40">
        <f>C37/26</f>
        <v>3.8515769230769235</v>
      </c>
      <c r="D38" s="40">
        <f>D37/26</f>
        <v>4.0220000000000002</v>
      </c>
      <c r="E38" s="40">
        <f>E37/26</f>
        <v>3.8405769230769233</v>
      </c>
      <c r="F38" s="43"/>
      <c r="G38" s="43"/>
      <c r="H38" s="40"/>
    </row>
    <row r="39" spans="1:20" s="41" customFormat="1" x14ac:dyDescent="0.25">
      <c r="A39" s="42"/>
      <c r="B39" s="78"/>
      <c r="C39" s="43"/>
      <c r="D39" s="43"/>
      <c r="E39" s="43"/>
      <c r="F39" s="43"/>
      <c r="G39" s="43"/>
      <c r="H39" s="40"/>
    </row>
    <row r="40" spans="1:20" s="41" customFormat="1" x14ac:dyDescent="0.25">
      <c r="A40" s="42"/>
      <c r="B40" s="43"/>
      <c r="C40" s="43"/>
      <c r="D40" s="43"/>
      <c r="E40" s="43"/>
      <c r="F40" s="43"/>
      <c r="G40" s="43"/>
    </row>
    <row r="41" spans="1:20" s="41" customFormat="1" x14ac:dyDescent="0.25">
      <c r="A41" s="42"/>
      <c r="B41" s="43"/>
      <c r="C41" s="43"/>
      <c r="D41" s="43"/>
      <c r="E41" s="43"/>
      <c r="F41" s="43"/>
      <c r="G41" s="43"/>
    </row>
    <row r="42" spans="1:20" s="41" customFormat="1" x14ac:dyDescent="0.25">
      <c r="A42" s="42"/>
      <c r="B42" s="43"/>
    </row>
    <row r="43" spans="1:20" x14ac:dyDescent="0.25">
      <c r="A43" s="32" t="s">
        <v>82</v>
      </c>
      <c r="B43" s="11"/>
      <c r="C43" s="11"/>
      <c r="D43" s="11"/>
      <c r="E43" s="23"/>
      <c r="F43" s="23"/>
      <c r="G43" s="23"/>
      <c r="H43" s="23"/>
      <c r="I43" s="23"/>
    </row>
    <row r="44" spans="1:20" x14ac:dyDescent="0.25">
      <c r="A44" s="32" t="s">
        <v>96</v>
      </c>
      <c r="B44" s="11"/>
      <c r="C44" s="11"/>
      <c r="D44" s="11"/>
      <c r="E44" s="23"/>
      <c r="F44" s="23"/>
      <c r="G44" s="23" t="s">
        <v>47</v>
      </c>
      <c r="H44" s="23"/>
      <c r="I44" s="23"/>
    </row>
    <row r="45" spans="1:20" x14ac:dyDescent="0.25">
      <c r="A45" s="33"/>
      <c r="B45" s="23"/>
      <c r="C45" s="23"/>
      <c r="D45" s="23"/>
      <c r="E45" s="23"/>
      <c r="F45" s="23"/>
      <c r="G45" s="23"/>
      <c r="H45" s="23"/>
      <c r="I45" s="23"/>
    </row>
    <row r="46" spans="1:20" x14ac:dyDescent="0.25">
      <c r="A46" s="33"/>
      <c r="B46" s="23"/>
      <c r="C46" s="23"/>
      <c r="D46" s="23"/>
      <c r="E46" s="23"/>
      <c r="F46" s="23"/>
      <c r="G46" s="23"/>
      <c r="H46" s="23"/>
      <c r="I46" s="23"/>
    </row>
    <row r="47" spans="1:20" x14ac:dyDescent="0.25">
      <c r="A47" s="23" t="s">
        <v>102</v>
      </c>
      <c r="B47" s="23"/>
      <c r="C47" s="23"/>
      <c r="D47" s="23"/>
      <c r="E47" s="23"/>
      <c r="F47" s="23"/>
      <c r="G47" s="23"/>
      <c r="H47" s="23"/>
      <c r="I47" s="23" t="s">
        <v>83</v>
      </c>
    </row>
    <row r="48" spans="1:20" x14ac:dyDescent="0.25">
      <c r="A48" s="23"/>
      <c r="B48" s="23"/>
      <c r="C48" s="23"/>
      <c r="D48" s="23"/>
      <c r="E48" s="23"/>
      <c r="F48" s="23"/>
      <c r="G48" s="23"/>
      <c r="H48" s="23"/>
      <c r="I48" s="23"/>
    </row>
    <row r="49" spans="1:9" x14ac:dyDescent="0.25">
      <c r="A49" s="33"/>
      <c r="B49" s="23"/>
      <c r="C49" s="23"/>
      <c r="D49" s="23"/>
      <c r="E49" s="23"/>
      <c r="F49" s="23"/>
      <c r="G49" s="23"/>
      <c r="H49" s="23"/>
      <c r="I49" s="23"/>
    </row>
    <row r="50" spans="1:9" hidden="1" x14ac:dyDescent="0.25">
      <c r="A50" s="33"/>
      <c r="B50" s="23"/>
      <c r="C50" s="23"/>
      <c r="D50" s="23"/>
      <c r="E50" s="23"/>
      <c r="F50" s="23"/>
      <c r="G50" s="23"/>
      <c r="H50" s="23"/>
      <c r="I50" s="23"/>
    </row>
    <row r="51" spans="1:9" hidden="1" x14ac:dyDescent="0.25">
      <c r="A51" s="23"/>
      <c r="B51" s="23" t="s">
        <v>84</v>
      </c>
      <c r="C51" s="23"/>
      <c r="D51" s="23"/>
      <c r="E51" s="23"/>
      <c r="F51" s="23"/>
      <c r="G51" s="23"/>
      <c r="H51" s="23"/>
      <c r="I51" s="23"/>
    </row>
    <row r="52" spans="1:9" hidden="1" x14ac:dyDescent="0.25">
      <c r="A52" s="33"/>
      <c r="B52" s="23">
        <v>2015</v>
      </c>
      <c r="C52" s="23">
        <v>2016</v>
      </c>
      <c r="D52" s="23">
        <v>100</v>
      </c>
      <c r="E52" s="23"/>
      <c r="F52" s="23"/>
      <c r="G52" s="23"/>
      <c r="H52" s="23"/>
      <c r="I52" s="23"/>
    </row>
    <row r="53" spans="1:9" hidden="1" x14ac:dyDescent="0.25">
      <c r="A53" s="33" t="s">
        <v>85</v>
      </c>
      <c r="B53" s="23">
        <v>176874</v>
      </c>
      <c r="C53" s="23">
        <v>198336</v>
      </c>
      <c r="D53" s="23">
        <f t="shared" ref="D53:D58" si="3">C53*$D$52/B53</f>
        <v>112.13406153533023</v>
      </c>
      <c r="E53" s="23"/>
      <c r="F53" s="23"/>
      <c r="G53" s="23"/>
      <c r="H53" s="23"/>
      <c r="I53" s="23"/>
    </row>
    <row r="54" spans="1:9" hidden="1" x14ac:dyDescent="0.25">
      <c r="A54" s="33" t="s">
        <v>86</v>
      </c>
      <c r="B54" s="23">
        <v>172992</v>
      </c>
      <c r="C54" s="23">
        <v>173712</v>
      </c>
      <c r="D54" s="23">
        <f t="shared" si="3"/>
        <v>100.41620421753608</v>
      </c>
      <c r="E54" s="23"/>
      <c r="F54" s="23"/>
      <c r="G54" s="23"/>
      <c r="H54" s="23"/>
      <c r="I54" s="23"/>
    </row>
    <row r="55" spans="1:9" hidden="1" x14ac:dyDescent="0.25">
      <c r="A55" s="33" t="s">
        <v>87</v>
      </c>
      <c r="B55" s="23">
        <v>154320</v>
      </c>
      <c r="C55" s="23">
        <v>172112</v>
      </c>
      <c r="D55" s="23">
        <f t="shared" si="3"/>
        <v>111.52928978745464</v>
      </c>
      <c r="E55" s="23"/>
      <c r="F55" s="23"/>
      <c r="G55" s="23"/>
      <c r="H55" s="23"/>
      <c r="I55" s="23"/>
    </row>
    <row r="56" spans="1:9" hidden="1" x14ac:dyDescent="0.25">
      <c r="A56" s="33" t="s">
        <v>88</v>
      </c>
      <c r="B56" s="23">
        <v>171408</v>
      </c>
      <c r="C56" s="23">
        <v>198720</v>
      </c>
      <c r="D56" s="23">
        <f t="shared" si="3"/>
        <v>115.93391206944834</v>
      </c>
      <c r="E56" s="23"/>
      <c r="F56" s="23"/>
      <c r="G56" s="23"/>
      <c r="H56" s="23"/>
      <c r="I56" s="23"/>
    </row>
    <row r="57" spans="1:9" hidden="1" x14ac:dyDescent="0.25">
      <c r="A57" s="33" t="s">
        <v>89</v>
      </c>
      <c r="B57" s="23">
        <v>167736</v>
      </c>
      <c r="C57" s="23">
        <v>152256</v>
      </c>
      <c r="D57" s="23">
        <f t="shared" si="3"/>
        <v>90.771211904421236</v>
      </c>
      <c r="E57" s="23">
        <f>AVERAGE(D53:D57)</f>
        <v>106.15693590283811</v>
      </c>
      <c r="F57" s="23"/>
      <c r="G57" s="23"/>
      <c r="H57" s="23"/>
      <c r="I57" s="23"/>
    </row>
    <row r="58" spans="1:9" hidden="1" x14ac:dyDescent="0.25">
      <c r="A58" s="33" t="s">
        <v>90</v>
      </c>
      <c r="B58" s="23">
        <v>188136</v>
      </c>
      <c r="C58" s="23">
        <f>B58*1.06</f>
        <v>199424.16</v>
      </c>
      <c r="D58" s="23">
        <f t="shared" si="3"/>
        <v>106</v>
      </c>
      <c r="E58" s="23"/>
      <c r="F58" s="23"/>
      <c r="G58" s="23"/>
      <c r="H58" s="23"/>
      <c r="I58" s="23"/>
    </row>
    <row r="59" spans="1:9" hidden="1" x14ac:dyDescent="0.25">
      <c r="A59" s="23"/>
      <c r="B59" s="23" t="s">
        <v>91</v>
      </c>
      <c r="C59" s="23"/>
      <c r="D59" s="23"/>
      <c r="E59" s="23"/>
      <c r="F59" s="23"/>
      <c r="G59" s="23"/>
      <c r="H59" s="23"/>
      <c r="I59" s="23"/>
    </row>
    <row r="60" spans="1:9" hidden="1" x14ac:dyDescent="0.25">
      <c r="A60" s="33"/>
      <c r="B60" s="23">
        <v>2015</v>
      </c>
      <c r="C60" s="23">
        <v>2016</v>
      </c>
      <c r="D60" s="23">
        <v>100</v>
      </c>
      <c r="E60" s="23"/>
      <c r="F60" s="23"/>
      <c r="G60" s="23"/>
      <c r="H60" s="23"/>
      <c r="I60" s="23"/>
    </row>
    <row r="61" spans="1:9" hidden="1" x14ac:dyDescent="0.25">
      <c r="A61" s="33" t="s">
        <v>85</v>
      </c>
      <c r="B61" s="23">
        <v>261903</v>
      </c>
      <c r="C61" s="23">
        <v>159099</v>
      </c>
      <c r="D61" s="23">
        <f t="shared" ref="D61:D66" si="4">C61*$D$52/B61</f>
        <v>60.747299572742577</v>
      </c>
      <c r="E61" s="23"/>
      <c r="F61" s="23"/>
      <c r="G61" s="23"/>
      <c r="H61" s="23"/>
      <c r="I61" s="23"/>
    </row>
    <row r="62" spans="1:9" hidden="1" x14ac:dyDescent="0.25">
      <c r="A62" s="33" t="s">
        <v>86</v>
      </c>
      <c r="B62" s="23">
        <v>299657</v>
      </c>
      <c r="C62" s="23">
        <v>231813</v>
      </c>
      <c r="D62" s="23">
        <f t="shared" si="4"/>
        <v>77.359447635129499</v>
      </c>
      <c r="E62" s="23"/>
      <c r="F62" s="23"/>
      <c r="G62" s="23"/>
      <c r="H62" s="23"/>
      <c r="I62" s="23"/>
    </row>
    <row r="63" spans="1:9" hidden="1" x14ac:dyDescent="0.25">
      <c r="A63" s="33" t="s">
        <v>87</v>
      </c>
      <c r="B63" s="23">
        <v>188516</v>
      </c>
      <c r="C63" s="23">
        <v>175683</v>
      </c>
      <c r="D63" s="23">
        <f t="shared" si="4"/>
        <v>93.192620255044659</v>
      </c>
      <c r="E63" s="23"/>
      <c r="F63" s="23"/>
      <c r="G63" s="23"/>
      <c r="H63" s="23"/>
      <c r="I63" s="23"/>
    </row>
    <row r="64" spans="1:9" hidden="1" x14ac:dyDescent="0.25">
      <c r="A64" s="33" t="s">
        <v>88</v>
      </c>
      <c r="B64" s="23">
        <v>200378</v>
      </c>
      <c r="C64" s="23">
        <v>168485</v>
      </c>
      <c r="D64" s="23">
        <f t="shared" si="4"/>
        <v>84.083582029963367</v>
      </c>
      <c r="E64" s="23"/>
      <c r="F64" s="23"/>
      <c r="G64" s="23"/>
      <c r="H64" s="23"/>
      <c r="I64" s="23"/>
    </row>
    <row r="65" spans="1:9" hidden="1" x14ac:dyDescent="0.25">
      <c r="A65" s="33" t="s">
        <v>89</v>
      </c>
      <c r="B65" s="23">
        <v>129701</v>
      </c>
      <c r="C65" s="23">
        <v>108118</v>
      </c>
      <c r="D65" s="23">
        <f t="shared" si="4"/>
        <v>83.359418971326363</v>
      </c>
      <c r="E65" s="23">
        <f>AVERAGE(D61:D65)</f>
        <v>79.748473692841301</v>
      </c>
      <c r="F65" s="23"/>
      <c r="G65" s="23"/>
      <c r="H65" s="23"/>
      <c r="I65" s="23"/>
    </row>
    <row r="66" spans="1:9" hidden="1" x14ac:dyDescent="0.25">
      <c r="A66" s="33" t="s">
        <v>90</v>
      </c>
      <c r="B66" s="23">
        <v>114303</v>
      </c>
      <c r="C66" s="23">
        <f>B66/1.26</f>
        <v>90716.666666666672</v>
      </c>
      <c r="D66" s="23">
        <f t="shared" si="4"/>
        <v>79.365079365079382</v>
      </c>
      <c r="E66" s="23"/>
      <c r="F66" s="23"/>
      <c r="G66" s="23"/>
      <c r="H66" s="23"/>
      <c r="I66" s="23"/>
    </row>
    <row r="67" spans="1:9" hidden="1" x14ac:dyDescent="0.25">
      <c r="A67" s="23"/>
      <c r="B67" s="23" t="s">
        <v>92</v>
      </c>
      <c r="C67" s="23"/>
      <c r="D67" s="23"/>
      <c r="E67" s="23"/>
      <c r="F67" s="23"/>
      <c r="G67" s="23"/>
      <c r="H67" s="23"/>
      <c r="I67" s="23"/>
    </row>
    <row r="68" spans="1:9" hidden="1" x14ac:dyDescent="0.25">
      <c r="A68" s="33"/>
      <c r="B68" s="23">
        <v>2015</v>
      </c>
      <c r="C68" s="23">
        <v>2016</v>
      </c>
      <c r="D68" s="23">
        <v>100</v>
      </c>
      <c r="E68" s="23"/>
      <c r="F68" s="23"/>
      <c r="G68" s="23"/>
      <c r="H68" s="23"/>
      <c r="I68" s="23"/>
    </row>
    <row r="69" spans="1:9" hidden="1" x14ac:dyDescent="0.25">
      <c r="A69" s="33" t="s">
        <v>85</v>
      </c>
      <c r="B69" s="23">
        <v>77775</v>
      </c>
      <c r="C69" s="23">
        <v>81126</v>
      </c>
      <c r="D69" s="23">
        <f t="shared" ref="D69:D74" si="5">C69*$D$52/B69</f>
        <v>104.30858244937319</v>
      </c>
      <c r="E69" s="23"/>
      <c r="F69" s="23"/>
      <c r="G69" s="23"/>
      <c r="H69" s="23"/>
      <c r="I69" s="23"/>
    </row>
    <row r="70" spans="1:9" hidden="1" x14ac:dyDescent="0.25">
      <c r="A70" s="33" t="s">
        <v>86</v>
      </c>
      <c r="B70" s="23">
        <v>112543</v>
      </c>
      <c r="C70" s="23">
        <v>84253</v>
      </c>
      <c r="D70" s="23">
        <f t="shared" si="5"/>
        <v>74.862941275779036</v>
      </c>
      <c r="E70" s="23"/>
      <c r="F70" s="23"/>
      <c r="G70" s="23"/>
      <c r="H70" s="23"/>
      <c r="I70" s="23"/>
    </row>
    <row r="71" spans="1:9" hidden="1" x14ac:dyDescent="0.25">
      <c r="A71" s="33" t="s">
        <v>87</v>
      </c>
      <c r="B71" s="23">
        <v>93826</v>
      </c>
      <c r="C71" s="23">
        <v>76358</v>
      </c>
      <c r="D71" s="23">
        <f t="shared" si="5"/>
        <v>81.382559205337543</v>
      </c>
      <c r="E71" s="23"/>
      <c r="F71" s="23"/>
      <c r="G71" s="23"/>
      <c r="H71" s="23"/>
      <c r="I71" s="23"/>
    </row>
    <row r="72" spans="1:9" hidden="1" x14ac:dyDescent="0.25">
      <c r="A72" s="33" t="s">
        <v>88</v>
      </c>
      <c r="B72" s="23">
        <v>95217</v>
      </c>
      <c r="C72" s="23">
        <v>61743</v>
      </c>
      <c r="D72" s="23">
        <f t="shared" si="5"/>
        <v>64.844513059642708</v>
      </c>
      <c r="E72" s="23"/>
      <c r="F72" s="23"/>
      <c r="G72" s="23"/>
      <c r="H72" s="23"/>
      <c r="I72" s="23"/>
    </row>
    <row r="73" spans="1:9" hidden="1" x14ac:dyDescent="0.25">
      <c r="A73" s="33" t="s">
        <v>89</v>
      </c>
      <c r="B73" s="23">
        <v>75698</v>
      </c>
      <c r="C73" s="23">
        <v>48121</v>
      </c>
      <c r="D73" s="23">
        <f t="shared" si="5"/>
        <v>63.569711220904118</v>
      </c>
      <c r="E73" s="23">
        <f>AVERAGE(D69:D73)</f>
        <v>77.793661442207309</v>
      </c>
      <c r="F73" s="23"/>
      <c r="G73" s="23"/>
      <c r="H73" s="23"/>
      <c r="I73" s="23"/>
    </row>
    <row r="74" spans="1:9" hidden="1" x14ac:dyDescent="0.25">
      <c r="A74" s="33" t="s">
        <v>90</v>
      </c>
      <c r="B74" s="23">
        <v>53179</v>
      </c>
      <c r="C74" s="23">
        <f>B74/1.29</f>
        <v>41224.031007751939</v>
      </c>
      <c r="D74" s="23">
        <f t="shared" si="5"/>
        <v>77.519379844961236</v>
      </c>
      <c r="E74" s="23"/>
      <c r="F74" s="23"/>
      <c r="G74" s="23"/>
      <c r="H74" s="23"/>
      <c r="I74" s="23"/>
    </row>
    <row r="75" spans="1:9" hidden="1" x14ac:dyDescent="0.25">
      <c r="A75" s="23"/>
      <c r="B75" s="23" t="s">
        <v>93</v>
      </c>
      <c r="C75" s="23"/>
      <c r="D75" s="23"/>
      <c r="E75" s="23"/>
      <c r="F75" s="23"/>
      <c r="G75" s="23"/>
      <c r="H75" s="23"/>
      <c r="I75" s="23"/>
    </row>
    <row r="76" spans="1:9" hidden="1" x14ac:dyDescent="0.25">
      <c r="A76" s="33"/>
      <c r="B76" s="23">
        <v>2015</v>
      </c>
      <c r="C76" s="23">
        <v>2016</v>
      </c>
      <c r="D76" s="23">
        <v>100</v>
      </c>
      <c r="E76" s="23"/>
      <c r="F76" s="23"/>
      <c r="G76" s="23"/>
      <c r="H76" s="23"/>
      <c r="I76" s="23"/>
    </row>
    <row r="77" spans="1:9" hidden="1" x14ac:dyDescent="0.25">
      <c r="A77" s="33" t="s">
        <v>85</v>
      </c>
      <c r="B77" s="23">
        <v>83806</v>
      </c>
      <c r="C77" s="23">
        <v>81126</v>
      </c>
      <c r="D77" s="23">
        <f t="shared" ref="D77:D82" si="6">C77*$D$52/B77</f>
        <v>96.802138271722782</v>
      </c>
      <c r="E77" s="23"/>
      <c r="F77" s="23"/>
      <c r="G77" s="23"/>
      <c r="H77" s="23"/>
      <c r="I77" s="23"/>
    </row>
    <row r="78" spans="1:9" hidden="1" x14ac:dyDescent="0.25">
      <c r="A78" s="33" t="s">
        <v>86</v>
      </c>
      <c r="B78" s="23">
        <v>89558</v>
      </c>
      <c r="C78" s="23">
        <v>84253</v>
      </c>
      <c r="D78" s="23">
        <f t="shared" si="6"/>
        <v>94.076464414122697</v>
      </c>
      <c r="E78" s="23"/>
      <c r="F78" s="23"/>
      <c r="G78" s="23"/>
      <c r="H78" s="23"/>
      <c r="I78" s="23"/>
    </row>
    <row r="79" spans="1:9" hidden="1" x14ac:dyDescent="0.25">
      <c r="A79" s="33" t="s">
        <v>87</v>
      </c>
      <c r="B79" s="23">
        <v>81338</v>
      </c>
      <c r="C79" s="23">
        <v>76358</v>
      </c>
      <c r="D79" s="23">
        <f t="shared" si="6"/>
        <v>93.877400477021808</v>
      </c>
      <c r="E79" s="23"/>
      <c r="F79" s="23"/>
      <c r="G79" s="23"/>
      <c r="H79" s="23"/>
      <c r="I79" s="23"/>
    </row>
    <row r="80" spans="1:9" hidden="1" x14ac:dyDescent="0.25">
      <c r="A80" s="33" t="s">
        <v>88</v>
      </c>
      <c r="B80" s="23">
        <v>82971</v>
      </c>
      <c r="C80" s="23">
        <v>61743</v>
      </c>
      <c r="D80" s="23">
        <f t="shared" si="6"/>
        <v>74.415157103084212</v>
      </c>
      <c r="E80" s="23"/>
      <c r="F80" s="23"/>
      <c r="G80" s="23"/>
      <c r="H80" s="23"/>
      <c r="I80" s="23"/>
    </row>
    <row r="81" spans="1:9" hidden="1" x14ac:dyDescent="0.25">
      <c r="A81" s="33" t="s">
        <v>89</v>
      </c>
      <c r="B81" s="23">
        <v>88706</v>
      </c>
      <c r="C81" s="23">
        <v>48121</v>
      </c>
      <c r="D81" s="23">
        <f t="shared" si="6"/>
        <v>54.247739724483125</v>
      </c>
      <c r="E81" s="23">
        <f>AVERAGE(D77:D81)</f>
        <v>82.683779998086919</v>
      </c>
      <c r="F81" s="23"/>
      <c r="G81" s="23"/>
      <c r="H81" s="23"/>
      <c r="I81" s="23"/>
    </row>
    <row r="82" spans="1:9" hidden="1" x14ac:dyDescent="0.25">
      <c r="A82" s="33" t="s">
        <v>90</v>
      </c>
      <c r="B82" s="23">
        <v>95680</v>
      </c>
      <c r="C82" s="23">
        <f>B82/1.21</f>
        <v>79074.380165289258</v>
      </c>
      <c r="D82" s="23">
        <f t="shared" si="6"/>
        <v>82.644628099173559</v>
      </c>
      <c r="E82" s="23"/>
      <c r="F82" s="23"/>
      <c r="G82" s="23"/>
      <c r="H82" s="23"/>
      <c r="I82" s="23"/>
    </row>
    <row r="83" spans="1:9" x14ac:dyDescent="0.25">
      <c r="A83" s="33"/>
      <c r="B83" s="23"/>
      <c r="C83" s="23"/>
      <c r="D83" s="23"/>
      <c r="E83" s="23"/>
      <c r="F83" s="23"/>
      <c r="G83" s="23"/>
      <c r="H83" s="23"/>
      <c r="I83" s="23"/>
    </row>
    <row r="84" spans="1:9" x14ac:dyDescent="0.25">
      <c r="A84" s="31"/>
    </row>
    <row r="85" spans="1:9" x14ac:dyDescent="0.25">
      <c r="A85" s="31"/>
    </row>
    <row r="86" spans="1:9" x14ac:dyDescent="0.25">
      <c r="A86" s="31"/>
    </row>
    <row r="87" spans="1:9" x14ac:dyDescent="0.25">
      <c r="A87" s="31"/>
    </row>
    <row r="88" spans="1:9" x14ac:dyDescent="0.25">
      <c r="A88" s="31"/>
    </row>
    <row r="89" spans="1:9" x14ac:dyDescent="0.25">
      <c r="A89" s="31"/>
    </row>
    <row r="90" spans="1:9" x14ac:dyDescent="0.25">
      <c r="A90" s="31"/>
    </row>
    <row r="91" spans="1:9" x14ac:dyDescent="0.25">
      <c r="A91" s="31"/>
    </row>
    <row r="92" spans="1:9" x14ac:dyDescent="0.25">
      <c r="A92" s="31"/>
    </row>
    <row r="93" spans="1:9" x14ac:dyDescent="0.25">
      <c r="A93" s="31"/>
    </row>
  </sheetData>
  <mergeCells count="4">
    <mergeCell ref="A8:A10"/>
    <mergeCell ref="B8:I8"/>
    <mergeCell ref="B9:G9"/>
    <mergeCell ref="H9:I9"/>
  </mergeCells>
  <pageMargins left="0.59055118110236227" right="0.39370078740157483" top="0.39370078740157483" bottom="0.3937007874015748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сводная табл. нагрузок_19.06.24</vt:lpstr>
      <vt:lpstr>ведомость учета_19.06.24</vt:lpstr>
      <vt:lpstr>сводная по суб. и аренд._19.06.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2024-12-18T05:19:08Z</dcterms:modified>
</cp:coreProperties>
</file>