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1" sheetId="4" r:id="rId1"/>
    <sheet name="2" sheetId="5" r:id="rId2"/>
    <sheet name="3" sheetId="6" r:id="rId3"/>
    <sheet name="сводная табл. нагрузок" sheetId="1" r:id="rId4"/>
    <sheet name="ведомость учета " sheetId="2" r:id="rId5"/>
    <sheet name="сводная по суб. и аренд." sheetId="3" r:id="rId6"/>
  </sheets>
  <externalReferences>
    <externalReference r:id="rId7"/>
  </externalReferences>
  <calcPr calcId="162913"/>
</workbook>
</file>

<file path=xl/calcChain.xml><?xml version="1.0" encoding="utf-8"?>
<calcChain xmlns="http://schemas.openxmlformats.org/spreadsheetml/2006/main">
  <c r="D33" i="3" l="1"/>
  <c r="D22" i="3"/>
  <c r="D17" i="3"/>
  <c r="D36" i="3"/>
  <c r="C31" i="3"/>
  <c r="C26" i="3"/>
  <c r="C15" i="3"/>
  <c r="B34" i="3"/>
  <c r="B23" i="3"/>
  <c r="B18" i="3"/>
  <c r="E41" i="3"/>
  <c r="E32" i="3" s="1"/>
  <c r="D41" i="3"/>
  <c r="D32" i="3" s="1"/>
  <c r="C41" i="3"/>
  <c r="C25" i="3" s="1"/>
  <c r="B41" i="3"/>
  <c r="B33" i="3" s="1"/>
  <c r="E36" i="3"/>
  <c r="C36" i="3"/>
  <c r="B36" i="3"/>
  <c r="I35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12" i="3"/>
  <c r="I11" i="3"/>
  <c r="H35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12" i="3"/>
  <c r="H11" i="3"/>
  <c r="B19" i="3" l="1"/>
  <c r="C11" i="3"/>
  <c r="C27" i="3"/>
  <c r="D18" i="3"/>
  <c r="D34" i="3"/>
  <c r="B20" i="3"/>
  <c r="C12" i="3"/>
  <c r="C28" i="3"/>
  <c r="D19" i="3"/>
  <c r="B21" i="3"/>
  <c r="C13" i="3"/>
  <c r="C35" i="3" s="1"/>
  <c r="C29" i="3"/>
  <c r="D20" i="3"/>
  <c r="B22" i="3"/>
  <c r="C14" i="3"/>
  <c r="C30" i="3"/>
  <c r="D21" i="3"/>
  <c r="B24" i="3"/>
  <c r="C16" i="3"/>
  <c r="C32" i="3"/>
  <c r="D23" i="3"/>
  <c r="B25" i="3"/>
  <c r="C17" i="3"/>
  <c r="C33" i="3"/>
  <c r="D24" i="3"/>
  <c r="B26" i="3"/>
  <c r="C18" i="3"/>
  <c r="C34" i="3"/>
  <c r="D25" i="3"/>
  <c r="B11" i="3"/>
  <c r="B35" i="3" s="1"/>
  <c r="B27" i="3"/>
  <c r="C19" i="3"/>
  <c r="D26" i="3"/>
  <c r="B12" i="3"/>
  <c r="B28" i="3"/>
  <c r="C20" i="3"/>
  <c r="D11" i="3"/>
  <c r="D27" i="3"/>
  <c r="B13" i="3"/>
  <c r="B29" i="3"/>
  <c r="C21" i="3"/>
  <c r="D12" i="3"/>
  <c r="D35" i="3" s="1"/>
  <c r="D28" i="3"/>
  <c r="B14" i="3"/>
  <c r="B30" i="3"/>
  <c r="C22" i="3"/>
  <c r="D13" i="3"/>
  <c r="D29" i="3"/>
  <c r="B15" i="3"/>
  <c r="B31" i="3"/>
  <c r="C23" i="3"/>
  <c r="D14" i="3"/>
  <c r="D30" i="3"/>
  <c r="B16" i="3"/>
  <c r="B32" i="3"/>
  <c r="C24" i="3"/>
  <c r="D15" i="3"/>
  <c r="D31" i="3"/>
  <c r="B17" i="3"/>
  <c r="D16" i="3"/>
  <c r="E17" i="3"/>
  <c r="E18" i="3"/>
  <c r="E34" i="3"/>
  <c r="E19" i="3"/>
  <c r="E20" i="3"/>
  <c r="E21" i="3"/>
  <c r="E23" i="3"/>
  <c r="E33" i="3"/>
  <c r="E24" i="3"/>
  <c r="E25" i="3"/>
  <c r="E26" i="3"/>
  <c r="E11" i="3"/>
  <c r="E27" i="3"/>
  <c r="E12" i="3"/>
  <c r="E28" i="3"/>
  <c r="E13" i="3"/>
  <c r="E29" i="3"/>
  <c r="E14" i="3"/>
  <c r="E30" i="3"/>
  <c r="E15" i="3"/>
  <c r="E31" i="3"/>
  <c r="E22" i="3"/>
  <c r="E16" i="3"/>
  <c r="F38" i="1"/>
  <c r="F37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13" i="1"/>
  <c r="P13" i="1"/>
  <c r="E35" i="3" l="1"/>
  <c r="G37" i="1"/>
  <c r="G38" i="1" s="1"/>
  <c r="J38" i="1" l="1"/>
  <c r="J37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14" i="1"/>
  <c r="J13" i="1"/>
  <c r="H38" i="1"/>
  <c r="H37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14" i="1"/>
  <c r="H13" i="1"/>
  <c r="V38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14" i="2"/>
  <c r="U38" i="2"/>
  <c r="T38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14" i="2"/>
  <c r="N38" i="2"/>
  <c r="O38" i="2"/>
  <c r="P38" i="2"/>
  <c r="Q38" i="2"/>
  <c r="C38" i="2"/>
  <c r="D38" i="2"/>
  <c r="E38" i="2"/>
  <c r="F38" i="2"/>
  <c r="B38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14" i="2"/>
  <c r="D37" i="3" l="1"/>
  <c r="C37" i="3"/>
  <c r="B37" i="3"/>
  <c r="R41" i="2" l="1"/>
  <c r="U40" i="2"/>
  <c r="AA14" i="2" l="1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X30" i="2"/>
  <c r="AC30" i="2"/>
  <c r="AC31" i="2"/>
  <c r="AC32" i="2"/>
  <c r="AC33" i="2"/>
  <c r="AC34" i="2"/>
  <c r="AC35" i="2"/>
  <c r="AC36" i="2"/>
  <c r="AC37" i="2"/>
  <c r="J41" i="1" l="1"/>
  <c r="J40" i="1"/>
  <c r="AA38" i="2"/>
  <c r="C38" i="3" l="1"/>
  <c r="E38" i="3"/>
  <c r="B38" i="3" l="1"/>
  <c r="C82" i="3" l="1"/>
  <c r="D82" i="3" s="1"/>
  <c r="D81" i="3"/>
  <c r="D80" i="3"/>
  <c r="D79" i="3"/>
  <c r="D78" i="3"/>
  <c r="D77" i="3"/>
  <c r="E81" i="3" s="1"/>
  <c r="C74" i="3"/>
  <c r="D74" i="3" s="1"/>
  <c r="D73" i="3"/>
  <c r="D72" i="3"/>
  <c r="D71" i="3"/>
  <c r="D70" i="3"/>
  <c r="D69" i="3"/>
  <c r="C66" i="3"/>
  <c r="D66" i="3" s="1"/>
  <c r="D65" i="3"/>
  <c r="D64" i="3"/>
  <c r="D63" i="3"/>
  <c r="D62" i="3"/>
  <c r="D61" i="3"/>
  <c r="C58" i="3"/>
  <c r="D58" i="3" s="1"/>
  <c r="D57" i="3"/>
  <c r="D56" i="3"/>
  <c r="D55" i="3"/>
  <c r="D54" i="3"/>
  <c r="D53" i="3"/>
  <c r="D38" i="3"/>
  <c r="K42" i="1"/>
  <c r="K44" i="1"/>
  <c r="J49" i="1"/>
  <c r="K49" i="1" s="1"/>
  <c r="J47" i="1"/>
  <c r="K47" i="1" s="1"/>
  <c r="J46" i="1"/>
  <c r="K46" i="1" s="1"/>
  <c r="J45" i="1"/>
  <c r="K45" i="1" s="1"/>
  <c r="J44" i="1"/>
  <c r="J43" i="1"/>
  <c r="K43" i="1" s="1"/>
  <c r="J42" i="1"/>
  <c r="K41" i="1"/>
  <c r="E40" i="1"/>
  <c r="F41" i="1"/>
  <c r="G41" i="1"/>
  <c r="E39" i="1" l="1"/>
  <c r="E38" i="1"/>
  <c r="E41" i="1" s="1"/>
  <c r="E57" i="3"/>
  <c r="E65" i="3"/>
  <c r="E73" i="3"/>
  <c r="H37" i="3"/>
  <c r="K50" i="1"/>
  <c r="Q37" i="1"/>
  <c r="Q17" i="1"/>
  <c r="E36" i="1" l="1"/>
  <c r="E20" i="1"/>
  <c r="E16" i="1"/>
  <c r="E26" i="1"/>
  <c r="E35" i="1"/>
  <c r="E19" i="1"/>
  <c r="E33" i="1"/>
  <c r="E17" i="1"/>
  <c r="E32" i="1"/>
  <c r="E25" i="1"/>
  <c r="E34" i="1"/>
  <c r="E18" i="1"/>
  <c r="E23" i="1"/>
  <c r="E31" i="1"/>
  <c r="E15" i="1"/>
  <c r="E14" i="1"/>
  <c r="E29" i="1"/>
  <c r="E13" i="1"/>
  <c r="G11" i="3" s="1"/>
  <c r="E24" i="1"/>
  <c r="E30" i="1"/>
  <c r="E21" i="1"/>
  <c r="E28" i="1"/>
  <c r="E27" i="1"/>
  <c r="E22" i="1"/>
  <c r="W18" i="2"/>
  <c r="W28" i="2"/>
  <c r="W19" i="2"/>
  <c r="F39" i="2"/>
  <c r="W37" i="2"/>
  <c r="Q40" i="2"/>
  <c r="T40" i="2" s="1"/>
  <c r="W14" i="2"/>
  <c r="B39" i="2"/>
  <c r="C39" i="2"/>
  <c r="P14" i="1"/>
  <c r="D39" i="2"/>
  <c r="E39" i="2"/>
  <c r="W25" i="2"/>
  <c r="W16" i="2"/>
  <c r="W15" i="2"/>
  <c r="P36" i="1"/>
  <c r="P17" i="1"/>
  <c r="B31" i="1" l="1"/>
  <c r="G29" i="3"/>
  <c r="F29" i="3" s="1"/>
  <c r="B19" i="1"/>
  <c r="G17" i="3"/>
  <c r="F17" i="3" s="1"/>
  <c r="B18" i="1"/>
  <c r="G16" i="3"/>
  <c r="F16" i="3" s="1"/>
  <c r="B35" i="1"/>
  <c r="G33" i="3"/>
  <c r="F33" i="3" s="1"/>
  <c r="B32" i="1"/>
  <c r="G30" i="3"/>
  <c r="F30" i="3" s="1"/>
  <c r="B27" i="1"/>
  <c r="G25" i="3"/>
  <c r="F25" i="3" s="1"/>
  <c r="B21" i="1"/>
  <c r="G19" i="3"/>
  <c r="F19" i="3" s="1"/>
  <c r="B26" i="1"/>
  <c r="G24" i="3"/>
  <c r="F24" i="3" s="1"/>
  <c r="B15" i="1"/>
  <c r="G13" i="3"/>
  <c r="F13" i="3" s="1"/>
  <c r="B34" i="1"/>
  <c r="G32" i="3"/>
  <c r="F32" i="3" s="1"/>
  <c r="B33" i="1"/>
  <c r="G31" i="3"/>
  <c r="F31" i="3" s="1"/>
  <c r="B24" i="1"/>
  <c r="G22" i="3"/>
  <c r="F22" i="3" s="1"/>
  <c r="B16" i="1"/>
  <c r="G14" i="3"/>
  <c r="F14" i="3" s="1"/>
  <c r="B14" i="1"/>
  <c r="G12" i="3"/>
  <c r="F12" i="3" s="1"/>
  <c r="B25" i="1"/>
  <c r="G23" i="3"/>
  <c r="F23" i="3" s="1"/>
  <c r="B22" i="1"/>
  <c r="G20" i="3"/>
  <c r="F20" i="3" s="1"/>
  <c r="B28" i="1"/>
  <c r="G26" i="3"/>
  <c r="F26" i="3" s="1"/>
  <c r="B30" i="1"/>
  <c r="G28" i="3"/>
  <c r="F28" i="3" s="1"/>
  <c r="B20" i="1"/>
  <c r="G18" i="3"/>
  <c r="F18" i="3" s="1"/>
  <c r="B23" i="1"/>
  <c r="G21" i="3"/>
  <c r="F21" i="3" s="1"/>
  <c r="B17" i="1"/>
  <c r="G15" i="3"/>
  <c r="F15" i="3" s="1"/>
  <c r="F11" i="3"/>
  <c r="B29" i="1"/>
  <c r="G27" i="3"/>
  <c r="F27" i="3" s="1"/>
  <c r="B36" i="1"/>
  <c r="G34" i="3"/>
  <c r="F34" i="3" s="1"/>
  <c r="E37" i="1"/>
  <c r="B13" i="1"/>
  <c r="P15" i="1"/>
  <c r="P27" i="1"/>
  <c r="P24" i="1"/>
  <c r="W30" i="2"/>
  <c r="P29" i="1"/>
  <c r="W29" i="2"/>
  <c r="P28" i="1"/>
  <c r="W22" i="2"/>
  <c r="P21" i="1"/>
  <c r="W35" i="2"/>
  <c r="P34" i="1"/>
  <c r="X27" i="2"/>
  <c r="X25" i="2"/>
  <c r="W27" i="2"/>
  <c r="P26" i="1"/>
  <c r="W31" i="2"/>
  <c r="P30" i="1"/>
  <c r="W17" i="2"/>
  <c r="P16" i="1"/>
  <c r="W24" i="2"/>
  <c r="P23" i="1"/>
  <c r="W34" i="2"/>
  <c r="P33" i="1"/>
  <c r="W32" i="2"/>
  <c r="P31" i="1"/>
  <c r="P18" i="1"/>
  <c r="X28" i="2"/>
  <c r="W21" i="2"/>
  <c r="P20" i="1"/>
  <c r="W20" i="2"/>
  <c r="P19" i="1"/>
  <c r="W36" i="2"/>
  <c r="W26" i="2"/>
  <c r="P25" i="1"/>
  <c r="W33" i="2"/>
  <c r="P32" i="1"/>
  <c r="W23" i="2"/>
  <c r="P22" i="1"/>
  <c r="G35" i="3" l="1"/>
  <c r="F35" i="3"/>
  <c r="B37" i="1"/>
  <c r="X35" i="2"/>
  <c r="Y27" i="2" s="1"/>
  <c r="P37" i="1"/>
  <c r="K36" i="1"/>
  <c r="L36" i="1" s="1"/>
  <c r="K13" i="1"/>
  <c r="N21" i="1"/>
  <c r="K24" i="1" l="1"/>
  <c r="L24" i="1" s="1"/>
  <c r="K25" i="1"/>
  <c r="L25" i="1" s="1"/>
  <c r="K16" i="1"/>
  <c r="L16" i="1" s="1"/>
  <c r="K32" i="1"/>
  <c r="L32" i="1" s="1"/>
  <c r="K23" i="1"/>
  <c r="L23" i="1" s="1"/>
  <c r="K20" i="1"/>
  <c r="L20" i="1" s="1"/>
  <c r="K28" i="1"/>
  <c r="L28" i="1" s="1"/>
  <c r="K17" i="1"/>
  <c r="L17" i="1" s="1"/>
  <c r="K33" i="1"/>
  <c r="L33" i="1" s="1"/>
  <c r="K19" i="1"/>
  <c r="L19" i="1" s="1"/>
  <c r="M19" i="1" s="1"/>
  <c r="K27" i="1"/>
  <c r="L27" i="1" s="1"/>
  <c r="K14" i="1"/>
  <c r="L14" i="1" s="1"/>
  <c r="K18" i="1"/>
  <c r="L18" i="1" s="1"/>
  <c r="K22" i="1"/>
  <c r="L22" i="1" s="1"/>
  <c r="K26" i="1"/>
  <c r="L26" i="1" s="1"/>
  <c r="K30" i="1"/>
  <c r="L30" i="1" s="1"/>
  <c r="K34" i="1"/>
  <c r="L34" i="1" s="1"/>
  <c r="K21" i="1"/>
  <c r="L21" i="1" s="1"/>
  <c r="K29" i="1"/>
  <c r="L29" i="1" s="1"/>
  <c r="K15" i="1"/>
  <c r="L15" i="1" s="1"/>
  <c r="K31" i="1"/>
  <c r="L31" i="1" s="1"/>
  <c r="K35" i="1"/>
  <c r="L35" i="1" s="1"/>
  <c r="L13" i="1"/>
  <c r="S13" i="1" l="1"/>
  <c r="M13" i="1"/>
  <c r="S15" i="1"/>
  <c r="S34" i="1"/>
  <c r="S22" i="1"/>
  <c r="M17" i="1"/>
  <c r="S27" i="1"/>
  <c r="M35" i="1"/>
  <c r="M29" i="1"/>
  <c r="S30" i="1"/>
  <c r="S23" i="1"/>
  <c r="S16" i="1"/>
  <c r="S35" i="1"/>
  <c r="M21" i="1"/>
  <c r="S20" i="1"/>
  <c r="M25" i="1"/>
  <c r="M24" i="1"/>
  <c r="S25" i="1"/>
  <c r="S24" i="1"/>
  <c r="M20" i="1"/>
  <c r="S17" i="1"/>
  <c r="M16" i="1"/>
  <c r="S19" i="1"/>
  <c r="M23" i="1"/>
  <c r="S32" i="1"/>
  <c r="M18" i="1"/>
  <c r="M31" i="1"/>
  <c r="M32" i="1"/>
  <c r="S28" i="1"/>
  <c r="M26" i="1"/>
  <c r="S29" i="1"/>
  <c r="S31" i="1"/>
  <c r="M27" i="1"/>
  <c r="S26" i="1"/>
  <c r="S18" i="1"/>
  <c r="S33" i="1"/>
  <c r="M28" i="1"/>
  <c r="M33" i="1"/>
  <c r="M22" i="1"/>
  <c r="S14" i="1"/>
  <c r="M30" i="1"/>
  <c r="M14" i="1"/>
  <c r="M15" i="1"/>
  <c r="S21" i="1"/>
  <c r="M34" i="1"/>
  <c r="L37" i="1" l="1"/>
  <c r="S36" i="1"/>
  <c r="S37" i="1" s="1"/>
  <c r="M36" i="1"/>
  <c r="M37" i="1" s="1"/>
  <c r="P11" i="1"/>
  <c r="F37" i="3" l="1"/>
  <c r="G37" i="3" s="1"/>
</calcChain>
</file>

<file path=xl/comments1.xml><?xml version="1.0" encoding="utf-8"?>
<comments xmlns="http://schemas.openxmlformats.org/spreadsheetml/2006/main">
  <authors>
    <author>Автор</author>
  </authors>
  <commentList>
    <comment ref="G4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жилой дом не выделяем</t>
        </r>
      </text>
    </comment>
    <comment ref="E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декабрю 2023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B3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декабрю 22</t>
        </r>
        <r>
          <rPr>
            <sz val="9"/>
            <color indexed="81"/>
            <rFont val="Tahoma"/>
            <family val="2"/>
            <charset val="204"/>
          </rPr>
          <t xml:space="preserve">
(Версус, ДСК, Раско)</t>
        </r>
      </text>
    </comment>
    <comment ref="B40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по декабрю 2023г.
</t>
        </r>
      </text>
    </comment>
  </commentList>
</comments>
</file>

<file path=xl/sharedStrings.xml><?xml version="1.0" encoding="utf-8"?>
<sst xmlns="http://schemas.openxmlformats.org/spreadsheetml/2006/main" count="467" uniqueCount="203">
  <si>
    <t xml:space="preserve">Сводная таблица нагрузок </t>
  </si>
  <si>
    <t>Дата:</t>
  </si>
  <si>
    <t>Наименование потребителя:</t>
  </si>
  <si>
    <t xml:space="preserve">Договор энергоснабжения: </t>
  </si>
  <si>
    <t>Договор оказания услуг:</t>
  </si>
  <si>
    <t>Д-р №58-юр от 31.01.2008г.</t>
  </si>
  <si>
    <t>Часы</t>
  </si>
  <si>
    <t>Потребитель (абонент), МВт</t>
  </si>
  <si>
    <t>Субабоненты по тарифным группам, МВт</t>
  </si>
  <si>
    <t>Всего по договору (без сторонних), МВт</t>
  </si>
  <si>
    <t>Сторонние потребители, МВт</t>
  </si>
  <si>
    <t>Производ-ственная</t>
  </si>
  <si>
    <t>Непроизво-дственная</t>
  </si>
  <si>
    <t>Двухставо-чные, кВт</t>
  </si>
  <si>
    <t>Прочие односта  вочные</t>
  </si>
  <si>
    <t>Бюд- жетные</t>
  </si>
  <si>
    <t>Актив. мощность,</t>
  </si>
  <si>
    <t>Реакт.  мощность</t>
  </si>
  <si>
    <t>МВт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</si>
  <si>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</si>
  <si>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</si>
  <si>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</si>
  <si>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</si>
  <si>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</si>
  <si>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</si>
  <si>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</si>
  <si>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</si>
  <si>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</si>
  <si>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</si>
  <si>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</si>
  <si>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</si>
  <si>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</si>
  <si>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</si>
  <si>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</si>
  <si>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</si>
  <si>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</si>
  <si>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</si>
  <si>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</si>
  <si>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</si>
  <si>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</si>
  <si>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</si>
  <si>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</si>
  <si>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</si>
  <si>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Всего за сутки</t>
  </si>
  <si>
    <t>Электропотребление за месяц</t>
  </si>
  <si>
    <t>Из суточной ведомости</t>
  </si>
  <si>
    <t>Главный энергетик</t>
  </si>
  <si>
    <t>А.А.Погодин</t>
  </si>
  <si>
    <t>исп.Царева А.Н.</t>
  </si>
  <si>
    <t>т. 242-37-99</t>
  </si>
  <si>
    <t>АО "МЭК"</t>
  </si>
  <si>
    <t>Д-р №160-18/Э/РСК 703175 от 13.08.2018г.</t>
  </si>
  <si>
    <t>Социальнозначимые объекты</t>
  </si>
  <si>
    <t>Мвар</t>
  </si>
  <si>
    <t>Нагрузка по расчетным приборам учета, МВт</t>
  </si>
  <si>
    <t>Итого с учетом сторонних (сумма колонок 13+14+15)</t>
  </si>
  <si>
    <t>Сторонние      потребители</t>
  </si>
  <si>
    <t>Всего по договору без сторонних потребителей</t>
  </si>
  <si>
    <t xml:space="preserve">п/с  "Сокол" т.1    ЛЭП - 132           </t>
  </si>
  <si>
    <t>п/с "Сокол" т.2    ЛЭП - 196</t>
  </si>
  <si>
    <t>п/с "Беркут" т.1    ЛЭП - 133</t>
  </si>
  <si>
    <t>п/с "Беркут" т.2   ЛЭП - 132</t>
  </si>
  <si>
    <t>п/с "Беркут" ТСН - К - 40</t>
  </si>
  <si>
    <t>итого по напряжению  ВН</t>
  </si>
  <si>
    <t>итого по напряжению СН2</t>
  </si>
  <si>
    <t>итого по напряжению НН</t>
  </si>
  <si>
    <t>Всего</t>
  </si>
  <si>
    <t xml:space="preserve">Главный энергетик </t>
  </si>
  <si>
    <t>А.А. Погодин</t>
  </si>
  <si>
    <t>Ведомость учета замеров нагрузки по точкам приема электрической энергии (мощности), МВт</t>
  </si>
  <si>
    <t>1001б</t>
  </si>
  <si>
    <t>Сводная таблица нагрузок</t>
  </si>
  <si>
    <t>субабонентов и сторонних потребителей</t>
  </si>
  <si>
    <t>Субабоненты и сторонние потребители, МВт</t>
  </si>
  <si>
    <t>Субабоненты, МВт</t>
  </si>
  <si>
    <t>Сторонние , МВт</t>
  </si>
  <si>
    <t>ООО   "Версус"</t>
  </si>
  <si>
    <t>ОАО "ДСК-2"</t>
  </si>
  <si>
    <t>ООО "Раско-Энергосервис"</t>
  </si>
  <si>
    <t>Прочие субабоненты, МВт</t>
  </si>
  <si>
    <t>Итого субабоненты, МВт</t>
  </si>
  <si>
    <t>ООО "Специнвестпроект"</t>
  </si>
  <si>
    <t>Итого сторонние, МВт</t>
  </si>
  <si>
    <t xml:space="preserve"> Главный энергетик</t>
  </si>
  <si>
    <t xml:space="preserve"> </t>
  </si>
  <si>
    <t>Версус</t>
  </si>
  <si>
    <t>1</t>
  </si>
  <si>
    <t>2</t>
  </si>
  <si>
    <t>3</t>
  </si>
  <si>
    <t>4</t>
  </si>
  <si>
    <t>5</t>
  </si>
  <si>
    <t>6</t>
  </si>
  <si>
    <t>ДС,К</t>
  </si>
  <si>
    <t>Раско</t>
  </si>
  <si>
    <t xml:space="preserve">Агапов  </t>
  </si>
  <si>
    <t xml:space="preserve">ПАО "Россети Центр и Приволжье" - Нижновэнерго </t>
  </si>
  <si>
    <t xml:space="preserve">ПАО "Россети Центр и Приволжье" - "Нижновэнерго" </t>
  </si>
  <si>
    <t>филиал ПАО "ОАК" - НАЗ "Сокол"</t>
  </si>
  <si>
    <t>филиала ПАО "ОАК" - НАЗ "Сокол"</t>
  </si>
  <si>
    <r>
      <t>ООО "Энергосистема НН</t>
    </r>
    <r>
      <rPr>
        <sz val="10"/>
        <rFont val="Times New Roman"/>
        <family val="1"/>
        <charset val="204"/>
      </rPr>
      <t>"</t>
    </r>
  </si>
  <si>
    <t>тел.242-33-45</t>
  </si>
  <si>
    <t>Филиал ПАО "ОАК" - НАЗ "Сокол"</t>
  </si>
  <si>
    <t xml:space="preserve">Таблица нагрузок линий, участвующих в графике временного отключения потребления, в расстановке АЧР и ЧАПВ </t>
  </si>
  <si>
    <t xml:space="preserve">                Нагрузка линий, МВт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</si>
  <si>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</si>
  <si>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>Потребитель</t>
  </si>
  <si>
    <t>Наименование питающего центра энергосистемы, с которого выполняется отключение</t>
  </si>
  <si>
    <t>Номер отключаемой линии</t>
  </si>
  <si>
    <t>Номер очереди</t>
  </si>
  <si>
    <t>Время отключения мин.</t>
  </si>
  <si>
    <t xml:space="preserve">Филиал ПАО "ОАК" - НАЗ "Сокол" </t>
  </si>
  <si>
    <t>ПС 110 кВ Сокол</t>
  </si>
  <si>
    <t>1002б, 1007, 1009, 1010, 1011, 1013, 1014, 1019, 1023, 1025, 1026, 1029, 1033, 1035, 1036, 1038, 1043, 1047</t>
  </si>
  <si>
    <t>ПС 110 кВ Беркут</t>
  </si>
  <si>
    <t>2002, 2004, 2006, 2008, 2009, 2010, 2016, 2018, 2020, 2021, 2023, 2024, 2026, 2028, 2029, 2033, 2036, 2038, 2040, 2044</t>
  </si>
  <si>
    <t>ПС 110 кВ Сокол ф. 1031</t>
  </si>
  <si>
    <t>плавильная установка ТПЧ - 250б плавильные печи ИС- 016б СЦХ - 25</t>
  </si>
  <si>
    <t>ПС 110 кВ Сокол ф. 1028</t>
  </si>
  <si>
    <t>Плавильные электропечи:ИСТ-016(3 шт.), ВСН-016</t>
  </si>
  <si>
    <t>ПС 110 кВ Сокол ф. 1015</t>
  </si>
  <si>
    <t>Вычислительная техника</t>
  </si>
  <si>
    <t>ПС 110 кВ Сокол ф. 1027</t>
  </si>
  <si>
    <t>Гальванические ванны, эл.печи</t>
  </si>
  <si>
    <t>ПС 110 кВ Беркут ф. 2048</t>
  </si>
  <si>
    <t>Плавильные электропечи (5 шт.)</t>
  </si>
  <si>
    <t>ПС 110 кВ Беркут ф. 2034</t>
  </si>
  <si>
    <t>Ванна анодирования, вентиляция</t>
  </si>
  <si>
    <t>ПС 110 кВ Беркут ф. 2042</t>
  </si>
  <si>
    <t>Электропечи</t>
  </si>
  <si>
    <t>Выпрямители хрома</t>
  </si>
  <si>
    <t>ПС 110 кВ Беркут ф. 2001</t>
  </si>
  <si>
    <t>ПС 110 кВ Беркут ф. 2022</t>
  </si>
  <si>
    <t xml:space="preserve">Филиала ПАО "ОАК" - НАЗ "Сокол" </t>
  </si>
  <si>
    <t>___________________________________</t>
  </si>
  <si>
    <t>А.А. Погодин      тел.: 8 (831) 242-30-40</t>
  </si>
  <si>
    <r>
      <t>Наименование (потребитель/ТСО):</t>
    </r>
    <r>
      <rPr>
        <sz val="12"/>
        <color indexed="8"/>
        <rFont val="Calibri"/>
        <family val="2"/>
        <charset val="204"/>
      </rPr>
      <t xml:space="preserve">  Филиал ПАО "ОАК" - НАЗ "Сокол" </t>
    </r>
  </si>
  <si>
    <r>
      <t>Договор энергоснабжения:</t>
    </r>
    <r>
      <rPr>
        <sz val="12"/>
        <color indexed="8"/>
        <rFont val="Calibri"/>
        <family val="2"/>
        <charset val="204"/>
      </rPr>
      <t xml:space="preserve"> АО "Межрегиональная энергосбытовая компания"    Д-р №160-18/Э/РСК 703175 от 13.08.2018г.</t>
    </r>
  </si>
  <si>
    <r>
      <t>Договор оказания услуг:</t>
    </r>
    <r>
      <rPr>
        <sz val="12"/>
        <color indexed="8"/>
        <rFont val="Calibri"/>
        <family val="2"/>
        <charset val="204"/>
      </rPr>
      <t xml:space="preserve"> ПАО "Россети Центр и Приволжье" - "Нижновэнерго"   Д-р №58-юр от 31.01.2008г.</t>
    </r>
  </si>
  <si>
    <t>Таблица нагрузок линий, участвующих в графике временного отключения потребления, в расстановке АЧР и ЧАПВ</t>
  </si>
  <si>
    <t>Уставка срабатывания АЧР 1</t>
  </si>
  <si>
    <t>Уставка срабатывания АЧР 2</t>
  </si>
  <si>
    <t>Место установки</t>
  </si>
  <si>
    <t>Номера подключенных к АЧР линий, трансформаторов</t>
  </si>
  <si>
    <t>Наименование отключаемых потребителей</t>
  </si>
  <si>
    <t>Нагрузка линий, МВт</t>
  </si>
  <si>
    <t>Уставка по ЧАПВ</t>
  </si>
  <si>
    <t>частота, Гц</t>
  </si>
  <si>
    <t>время, сек.</t>
  </si>
  <si>
    <t>1007,1009,1010,1028,1035</t>
  </si>
  <si>
    <t>2006,2009,2024,2036</t>
  </si>
  <si>
    <t>вводы 6 кВ Т-1, Т-2</t>
  </si>
  <si>
    <t>ПС Новосормовская</t>
  </si>
  <si>
    <t>фидера 6 кВ кроме 609,615,641,645,611,633</t>
  </si>
  <si>
    <t>1023,1026,1027,1029,1030,1034,1038,1043</t>
  </si>
  <si>
    <t>2030,2042,2048</t>
  </si>
  <si>
    <t>2028,2032,2033,2034,2040</t>
  </si>
  <si>
    <t>2001,2002,2003,2007,2014,2016,2018,2020</t>
  </si>
  <si>
    <t>1002а,1002б1011,1013,1015,1018</t>
  </si>
  <si>
    <t>2004,2005,2008</t>
  </si>
  <si>
    <t>Филиала ПАО "ОАК" - НАЗ "Сокол"     _______________________________    А.А. Погодин     тел.: 8 (831) 242-30-40</t>
  </si>
  <si>
    <t>Таблица нагрузок вводов потребительских подстанций 110/35/6 кВ</t>
  </si>
  <si>
    <t>Наименование (потребитель/ТСО):  Филиал ПАО "ОАК" - НАЗ "Сокол"</t>
  </si>
  <si>
    <t>Наименование потребителя ТСО</t>
  </si>
  <si>
    <t>Территориальная принадлежность ПС к высоковольтному району электрических сетей филиала Нижновэнерго (ВРЭС)</t>
  </si>
  <si>
    <t>Территориальная принадлежность ПС к объединенному району электрических сетей филиала Нижновэнерго (ВРЭС)</t>
  </si>
  <si>
    <t>Диспетчерское наименование подстанций (электростанции)</t>
  </si>
  <si>
    <t xml:space="preserve">Диспетчерское наименование  - (авто) трансформатора; - линии электропередачи; - генератора; - трансформатора напряжения; - средства компенсации реактивной мощности </t>
  </si>
  <si>
    <t>Пропускная способность ЛЭП (при температуре +25 С) или номинальный ток обмоток трансформатора, А</t>
  </si>
  <si>
    <t>Тип (авто-) трансформатора. При наличии расщепленой обмотки в скобках указывается ввод НН. Для иного оборудования "-"</t>
  </si>
  <si>
    <t>Сторона для (авто-) трансформаторов. Устройство регулирования напряжения под нагрузкой (далее - РПН), устройство переключения без возбуждения (далее - ПБВ), напряжение (U), средсво компенсации реактивной мощности. Для линий электропередачи "-"</t>
  </si>
  <si>
    <t>Номинальное напряжение сети, кВ</t>
  </si>
  <si>
    <t xml:space="preserve">  13:00:00</t>
  </si>
  <si>
    <t xml:space="preserve"> 23:00:00</t>
  </si>
  <si>
    <t>P, МВт</t>
  </si>
  <si>
    <t>Q, Мвар</t>
  </si>
  <si>
    <t>I, А</t>
  </si>
  <si>
    <t>U, кВ</t>
  </si>
  <si>
    <t>Положение РПН, ПБВ</t>
  </si>
  <si>
    <t>ВЛ 110 кВ Нижегородская ГЭС - Новосормовская с отпайками (ВЛ 132)</t>
  </si>
  <si>
    <t>Т-1</t>
  </si>
  <si>
    <t>-</t>
  </si>
  <si>
    <t>ТДН-16/110/6</t>
  </si>
  <si>
    <t>РПН</t>
  </si>
  <si>
    <t>110/6</t>
  </si>
  <si>
    <t>ВЛ 110 кВ Луч - Новосормовская с отпайками (ВЛ 196)</t>
  </si>
  <si>
    <t>Т-2</t>
  </si>
  <si>
    <t>ТДТН-25/110/10/6</t>
  </si>
  <si>
    <t>110/10/6</t>
  </si>
  <si>
    <t>ВЛ 110 кВ Луч-Кировская с отпайками (ВЛ 133)</t>
  </si>
  <si>
    <t>ВЛ 110 кВ Нижегородская ГЭС - Новосормоская с отпайками (ВЛ 132)</t>
  </si>
  <si>
    <t>Филиала ПАО "ОАК" - НАЗ "Сокол"    _______________________________   А.А. Погодин         тел.: 8 (831) 242-30-40</t>
  </si>
  <si>
    <t>1. График временного отключения потребления электрической энергии на период 2024/2025гг.                          Дата:  18.12.2024г.</t>
  </si>
  <si>
    <t>График временного отключения потребления электрической энергии на период 2024/2025гг.</t>
  </si>
  <si>
    <t>2. Расстановка автоматов частотной разгрузки АЧР и ЧАПВ на период 2024/2025 гг.</t>
  </si>
  <si>
    <r>
      <rPr>
        <u/>
        <sz val="12"/>
        <color indexed="8"/>
        <rFont val="Calibri"/>
        <family val="2"/>
        <charset val="204"/>
      </rPr>
      <t>Договор энергоснабжения:</t>
    </r>
    <r>
      <rPr>
        <sz val="12"/>
        <color indexed="8"/>
        <rFont val="Calibri"/>
        <family val="2"/>
        <charset val="204"/>
      </rPr>
      <t xml:space="preserve"> АО "Межрегиональная энергосбытовая компания"        Д-р №160-18/Э/РСК 703175 от 13.08.2018г.</t>
    </r>
  </si>
  <si>
    <r>
      <t>Договор оказания услуг:</t>
    </r>
    <r>
      <rPr>
        <sz val="12"/>
        <color indexed="8"/>
        <rFont val="Calibri"/>
        <family val="2"/>
        <charset val="204"/>
      </rPr>
      <t xml:space="preserve"> ПАО "Россети Центр и Приволжье" - "Нижновэнерго"           Д-р №58-юр от 31.01.2008г.</t>
    </r>
  </si>
  <si>
    <r>
      <t>Наименование (потребитель/ТСО):</t>
    </r>
    <r>
      <rPr>
        <sz val="14"/>
        <color indexed="8"/>
        <rFont val="Calibri"/>
        <family val="2"/>
        <charset val="204"/>
      </rPr>
      <t xml:space="preserve">                 Филиал ПАО "ОАК" - НАЗ "Сокол"</t>
    </r>
  </si>
  <si>
    <r>
      <t>Договор энергоснабжения:</t>
    </r>
    <r>
      <rPr>
        <sz val="14"/>
        <color indexed="8"/>
        <rFont val="Calibri"/>
        <family val="2"/>
        <charset val="204"/>
      </rPr>
      <t xml:space="preserve">                   АО "Межрегиональная энергосбытовая компания"                     Д-р №160-18/Э/РСК 703175 от 13.08.2018г.</t>
    </r>
  </si>
  <si>
    <r>
      <t>Договор оказания услуг:</t>
    </r>
    <r>
      <rPr>
        <sz val="14"/>
        <color indexed="8"/>
        <rFont val="Calibri"/>
        <family val="2"/>
        <charset val="204"/>
      </rPr>
      <t xml:space="preserve">                        ПАО "Россети Центр и Приволжье" - "Нижновэнерго"     Д-р №58-юр от 31.01.2008г.</t>
    </r>
  </si>
  <si>
    <t xml:space="preserve"> 24:00:00</t>
  </si>
  <si>
    <r>
      <t xml:space="preserve">Дата: </t>
    </r>
    <r>
      <rPr>
        <b/>
        <u/>
        <sz val="12"/>
        <rFont val="Times New Roman"/>
        <family val="1"/>
        <charset val="204"/>
      </rPr>
      <t>18.12.2024г.</t>
    </r>
  </si>
  <si>
    <t xml:space="preserve"> Дата: 18.12.2024г.</t>
  </si>
  <si>
    <t>18.12.2024г.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</si>
</sst>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0.000"/>
    <numFmt numFmtId="165" formatCode="#,##0.00000"/>
    <numFmt numFmtId="166" formatCode="0.000000"/>
    <numFmt numFmtId="167" formatCode="#,##0.0"/>
    <numFmt numFmtId="168" formatCode="#,##0.000"/>
    <numFmt numFmtId="169" formatCode="#,##0.0000"/>
    <numFmt numFmtId="170" formatCode="0.00000"/>
    <numFmt numFmtId="171" formatCode="0.0000"/>
    <numFmt numFmtId="172" formatCode="[$-F400]h:mm:ss\ AM/PM"/>
    <numFmt numFmtId="173" formatCode="[$-419]General"/>
  </numFmts>
  <fonts count="5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.5"/>
      <name val="Arial"/>
      <family val="2"/>
      <charset val="204"/>
    </font>
    <font>
      <b/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indexed="8"/>
      <name val="Calibri"/>
      <family val="2"/>
      <charset val="204"/>
    </font>
    <font>
      <u/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sz val="12"/>
      <name val="Arial"/>
      <family val="2"/>
      <charset val="204"/>
    </font>
    <font>
      <sz val="11"/>
      <color theme="0"/>
      <name val="Calibri"/>
      <family val="2"/>
      <charset val="204"/>
    </font>
    <font>
      <sz val="10"/>
      <color theme="0"/>
      <name val="Calibri"/>
      <family val="2"/>
      <charset val="204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u/>
      <sz val="14"/>
      <color indexed="8"/>
      <name val="Calibri"/>
      <family val="2"/>
      <charset val="204"/>
    </font>
    <font>
      <sz val="13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5" fillId="0" borderId="0"/>
  </cellStyleXfs>
  <cellXfs count="404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3" fillId="0" borderId="0" xfId="0" applyFont="1" applyFill="1" applyAlignment="1"/>
    <xf numFmtId="0" fontId="8" fillId="0" borderId="0" xfId="0" applyFont="1" applyFill="1"/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16" fontId="3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wrapText="1"/>
    </xf>
    <xf numFmtId="0" fontId="10" fillId="0" borderId="0" xfId="0" applyFont="1" applyFill="1"/>
    <xf numFmtId="0" fontId="3" fillId="0" borderId="0" xfId="0" applyFont="1" applyFill="1" applyAlignment="1">
      <alignment horizontal="right"/>
    </xf>
    <xf numFmtId="0" fontId="9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9" fillId="2" borderId="0" xfId="0" applyFont="1" applyFill="1"/>
    <xf numFmtId="2" fontId="3" fillId="2" borderId="0" xfId="0" applyNumberFormat="1" applyFont="1" applyFill="1"/>
    <xf numFmtId="0" fontId="9" fillId="2" borderId="0" xfId="0" applyFont="1" applyFill="1" applyAlignment="1">
      <alignment horizontal="center"/>
    </xf>
    <xf numFmtId="168" fontId="3" fillId="2" borderId="0" xfId="0" applyNumberFormat="1" applyFont="1" applyFill="1"/>
    <xf numFmtId="164" fontId="3" fillId="2" borderId="0" xfId="0" applyNumberFormat="1" applyFont="1" applyFill="1"/>
    <xf numFmtId="3" fontId="3" fillId="2" borderId="0" xfId="0" applyNumberFormat="1" applyFont="1" applyFill="1"/>
    <xf numFmtId="4" fontId="14" fillId="2" borderId="0" xfId="0" applyNumberFormat="1" applyFont="1" applyFill="1"/>
    <xf numFmtId="4" fontId="3" fillId="2" borderId="0" xfId="0" applyNumberFormat="1" applyFont="1" applyFill="1"/>
    <xf numFmtId="0" fontId="15" fillId="0" borderId="0" xfId="0" applyFont="1" applyFill="1"/>
    <xf numFmtId="0" fontId="3" fillId="0" borderId="12" xfId="0" applyFont="1" applyFill="1" applyBorder="1"/>
    <xf numFmtId="49" fontId="3" fillId="0" borderId="13" xfId="0" applyNumberFormat="1" applyFont="1" applyFill="1" applyBorder="1"/>
    <xf numFmtId="0" fontId="16" fillId="0" borderId="0" xfId="0" applyFont="1" applyFill="1"/>
    <xf numFmtId="0" fontId="0" fillId="0" borderId="0" xfId="0" applyFill="1"/>
    <xf numFmtId="49" fontId="3" fillId="0" borderId="19" xfId="0" applyNumberFormat="1" applyFont="1" applyFill="1" applyBorder="1"/>
    <xf numFmtId="49" fontId="17" fillId="0" borderId="8" xfId="0" applyNumberFormat="1" applyFont="1" applyFill="1" applyBorder="1" applyAlignment="1">
      <alignment vertical="center" wrapText="1"/>
    </xf>
    <xf numFmtId="49" fontId="17" fillId="0" borderId="8" xfId="0" applyNumberFormat="1" applyFont="1" applyFill="1" applyBorder="1" applyAlignment="1">
      <alignment wrapText="1"/>
    </xf>
    <xf numFmtId="49" fontId="1" fillId="0" borderId="0" xfId="0" applyNumberFormat="1" applyFont="1" applyFill="1"/>
    <xf numFmtId="0" fontId="18" fillId="0" borderId="0" xfId="0" applyFont="1" applyFill="1"/>
    <xf numFmtId="49" fontId="15" fillId="0" borderId="0" xfId="0" applyNumberFormat="1" applyFont="1" applyFill="1"/>
    <xf numFmtId="0" fontId="19" fillId="0" borderId="0" xfId="0" applyFont="1" applyFill="1"/>
    <xf numFmtId="164" fontId="3" fillId="0" borderId="8" xfId="0" applyNumberFormat="1" applyFont="1" applyFill="1" applyBorder="1"/>
    <xf numFmtId="164" fontId="3" fillId="0" borderId="10" xfId="0" applyNumberFormat="1" applyFont="1" applyFill="1" applyBorder="1"/>
    <xf numFmtId="0" fontId="3" fillId="0" borderId="8" xfId="0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wrapText="1"/>
    </xf>
    <xf numFmtId="164" fontId="24" fillId="0" borderId="0" xfId="0" applyNumberFormat="1" applyFont="1" applyFill="1"/>
    <xf numFmtId="0" fontId="24" fillId="0" borderId="0" xfId="0" applyFont="1" applyFill="1"/>
    <xf numFmtId="49" fontId="24" fillId="0" borderId="0" xfId="0" applyNumberFormat="1" applyFont="1" applyFill="1"/>
    <xf numFmtId="3" fontId="24" fillId="0" borderId="0" xfId="0" applyNumberFormat="1" applyFont="1" applyFill="1"/>
    <xf numFmtId="164" fontId="3" fillId="0" borderId="5" xfId="0" applyNumberFormat="1" applyFont="1" applyFill="1" applyBorder="1"/>
    <xf numFmtId="164" fontId="3" fillId="0" borderId="16" xfId="0" applyNumberFormat="1" applyFont="1" applyFill="1" applyBorder="1"/>
    <xf numFmtId="164" fontId="3" fillId="0" borderId="18" xfId="0" applyNumberFormat="1" applyFont="1" applyFill="1" applyBorder="1"/>
    <xf numFmtId="164" fontId="3" fillId="0" borderId="12" xfId="0" applyNumberFormat="1" applyFont="1" applyFill="1" applyBorder="1"/>
    <xf numFmtId="164" fontId="3" fillId="0" borderId="13" xfId="0" applyNumberFormat="1" applyFont="1" applyFill="1" applyBorder="1"/>
    <xf numFmtId="164" fontId="8" fillId="0" borderId="11" xfId="0" applyNumberFormat="1" applyFont="1" applyFill="1" applyBorder="1"/>
    <xf numFmtId="164" fontId="8" fillId="0" borderId="8" xfId="0" applyNumberFormat="1" applyFont="1" applyFill="1" applyBorder="1"/>
    <xf numFmtId="164" fontId="8" fillId="0" borderId="6" xfId="0" applyNumberFormat="1" applyFont="1" applyFill="1" applyBorder="1"/>
    <xf numFmtId="164" fontId="8" fillId="0" borderId="10" xfId="0" applyNumberFormat="1" applyFont="1" applyFill="1" applyBorder="1"/>
    <xf numFmtId="164" fontId="22" fillId="0" borderId="0" xfId="0" applyNumberFormat="1" applyFont="1" applyFill="1" applyBorder="1"/>
    <xf numFmtId="164" fontId="7" fillId="2" borderId="1" xfId="0" applyNumberFormat="1" applyFont="1" applyFill="1" applyBorder="1"/>
    <xf numFmtId="0" fontId="8" fillId="2" borderId="0" xfId="0" applyFont="1" applyFill="1"/>
    <xf numFmtId="0" fontId="6" fillId="2" borderId="0" xfId="0" applyFont="1" applyFill="1"/>
    <xf numFmtId="0" fontId="3" fillId="2" borderId="0" xfId="0" applyFont="1" applyFill="1" applyAlignment="1"/>
    <xf numFmtId="0" fontId="1" fillId="2" borderId="0" xfId="0" applyFont="1" applyFill="1"/>
    <xf numFmtId="0" fontId="19" fillId="2" borderId="0" xfId="0" applyFont="1" applyFill="1"/>
    <xf numFmtId="0" fontId="11" fillId="2" borderId="0" xfId="0" applyFont="1" applyFill="1"/>
    <xf numFmtId="0" fontId="4" fillId="2" borderId="0" xfId="0" applyFont="1" applyFill="1"/>
    <xf numFmtId="164" fontId="3" fillId="2" borderId="1" xfId="0" applyNumberFormat="1" applyFont="1" applyFill="1" applyBorder="1"/>
    <xf numFmtId="0" fontId="3" fillId="2" borderId="1" xfId="0" applyFont="1" applyFill="1" applyBorder="1"/>
    <xf numFmtId="164" fontId="9" fillId="2" borderId="0" xfId="0" applyNumberFormat="1" applyFont="1" applyFill="1"/>
    <xf numFmtId="165" fontId="3" fillId="2" borderId="0" xfId="0" applyNumberFormat="1" applyFont="1" applyFill="1"/>
    <xf numFmtId="0" fontId="7" fillId="2" borderId="1" xfId="0" applyFont="1" applyFill="1" applyBorder="1"/>
    <xf numFmtId="0" fontId="20" fillId="2" borderId="0" xfId="0" applyFont="1" applyFill="1"/>
    <xf numFmtId="164" fontId="20" fillId="2" borderId="0" xfId="0" applyNumberFormat="1" applyFont="1" applyFill="1"/>
    <xf numFmtId="164" fontId="20" fillId="2" borderId="0" xfId="0" applyNumberFormat="1" applyFont="1" applyFill="1" applyBorder="1"/>
    <xf numFmtId="3" fontId="20" fillId="2" borderId="0" xfId="0" applyNumberFormat="1" applyFont="1" applyFill="1"/>
    <xf numFmtId="3" fontId="20" fillId="2" borderId="0" xfId="0" applyNumberFormat="1" applyFont="1" applyFill="1" applyBorder="1"/>
    <xf numFmtId="0" fontId="21" fillId="2" borderId="0" xfId="0" applyFont="1" applyFill="1"/>
    <xf numFmtId="0" fontId="22" fillId="2" borderId="0" xfId="0" applyFont="1" applyFill="1"/>
    <xf numFmtId="0" fontId="2" fillId="2" borderId="0" xfId="0" applyFont="1" applyFill="1"/>
    <xf numFmtId="0" fontId="3" fillId="2" borderId="0" xfId="0" applyFont="1" applyFill="1" applyBorder="1"/>
    <xf numFmtId="169" fontId="24" fillId="0" borderId="0" xfId="0" applyNumberFormat="1" applyFont="1" applyFill="1"/>
    <xf numFmtId="0" fontId="3" fillId="3" borderId="0" xfId="0" applyFont="1" applyFill="1"/>
    <xf numFmtId="0" fontId="19" fillId="3" borderId="0" xfId="0" applyFont="1" applyFill="1"/>
    <xf numFmtId="0" fontId="9" fillId="3" borderId="0" xfId="0" applyFont="1" applyFill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164" fontId="11" fillId="0" borderId="8" xfId="0" applyNumberFormat="1" applyFont="1" applyFill="1" applyBorder="1"/>
    <xf numFmtId="0" fontId="11" fillId="0" borderId="8" xfId="0" applyFont="1" applyFill="1" applyBorder="1"/>
    <xf numFmtId="164" fontId="11" fillId="0" borderId="7" xfId="0" applyNumberFormat="1" applyFont="1" applyFill="1" applyBorder="1"/>
    <xf numFmtId="49" fontId="11" fillId="0" borderId="11" xfId="0" applyNumberFormat="1" applyFont="1" applyFill="1" applyBorder="1" applyAlignment="1">
      <alignment horizontal="center"/>
    </xf>
    <xf numFmtId="49" fontId="11" fillId="0" borderId="14" xfId="0" applyNumberFormat="1" applyFont="1" applyFill="1" applyBorder="1" applyAlignment="1">
      <alignment horizontal="center"/>
    </xf>
    <xf numFmtId="0" fontId="11" fillId="0" borderId="0" xfId="0" applyFont="1" applyFill="1"/>
    <xf numFmtId="0" fontId="1" fillId="0" borderId="0" xfId="0" applyFont="1" applyFill="1" applyAlignment="1"/>
    <xf numFmtId="2" fontId="3" fillId="0" borderId="0" xfId="0" applyNumberFormat="1" applyFont="1" applyFill="1"/>
    <xf numFmtId="0" fontId="4" fillId="0" borderId="0" xfId="0" applyFont="1" applyFill="1" applyAlignment="1"/>
    <xf numFmtId="0" fontId="9" fillId="0" borderId="17" xfId="0" applyFont="1" applyFill="1" applyBorder="1" applyAlignment="1">
      <alignment horizontal="center"/>
    </xf>
    <xf numFmtId="167" fontId="11" fillId="0" borderId="7" xfId="0" applyNumberFormat="1" applyFont="1" applyFill="1" applyBorder="1"/>
    <xf numFmtId="164" fontId="0" fillId="0" borderId="8" xfId="0" applyNumberFormat="1" applyBorder="1"/>
    <xf numFmtId="164" fontId="0" fillId="0" borderId="9" xfId="0" applyNumberFormat="1" applyBorder="1"/>
    <xf numFmtId="164" fontId="11" fillId="0" borderId="6" xfId="1" applyNumberFormat="1" applyFont="1" applyFill="1" applyBorder="1"/>
    <xf numFmtId="164" fontId="11" fillId="0" borderId="0" xfId="1" applyNumberFormat="1" applyFont="1" applyFill="1" applyBorder="1"/>
    <xf numFmtId="164" fontId="0" fillId="0" borderId="6" xfId="0" applyNumberFormat="1" applyBorder="1"/>
    <xf numFmtId="164" fontId="0" fillId="0" borderId="0" xfId="0" applyNumberFormat="1" applyBorder="1"/>
    <xf numFmtId="170" fontId="0" fillId="0" borderId="8" xfId="0" applyNumberFormat="1" applyBorder="1"/>
    <xf numFmtId="170" fontId="0" fillId="0" borderId="9" xfId="0" applyNumberFormat="1" applyBorder="1"/>
    <xf numFmtId="0" fontId="19" fillId="0" borderId="5" xfId="0" applyFont="1" applyFill="1" applyBorder="1" applyAlignment="1">
      <alignment horizontal="center" vertical="center" textRotation="90" wrapText="1"/>
    </xf>
    <xf numFmtId="0" fontId="19" fillId="0" borderId="9" xfId="0" applyFont="1" applyFill="1" applyBorder="1" applyAlignment="1">
      <alignment horizontal="center" vertical="center" textRotation="90" wrapText="1"/>
    </xf>
    <xf numFmtId="0" fontId="19" fillId="0" borderId="10" xfId="0" applyFont="1" applyFill="1" applyBorder="1" applyAlignment="1">
      <alignment horizontal="center" vertical="center" textRotation="90" wrapText="1"/>
    </xf>
    <xf numFmtId="0" fontId="27" fillId="0" borderId="0" xfId="0" applyFont="1" applyFill="1" applyBorder="1"/>
    <xf numFmtId="164" fontId="27" fillId="0" borderId="0" xfId="0" applyNumberFormat="1" applyFont="1" applyFill="1" applyBorder="1"/>
    <xf numFmtId="0" fontId="20" fillId="0" borderId="0" xfId="0" applyFont="1" applyFill="1"/>
    <xf numFmtId="0" fontId="20" fillId="3" borderId="0" xfId="0" applyFont="1" applyFill="1"/>
    <xf numFmtId="164" fontId="20" fillId="0" borderId="0" xfId="0" applyNumberFormat="1" applyFont="1" applyFill="1"/>
    <xf numFmtId="49" fontId="28" fillId="0" borderId="0" xfId="0" applyNumberFormat="1" applyFont="1" applyFill="1" applyBorder="1" applyAlignment="1">
      <alignment horizontal="center"/>
    </xf>
    <xf numFmtId="164" fontId="28" fillId="0" borderId="0" xfId="0" applyNumberFormat="1" applyFont="1" applyFill="1" applyBorder="1"/>
    <xf numFmtId="0" fontId="28" fillId="0" borderId="0" xfId="0" applyFont="1" applyFill="1" applyBorder="1"/>
    <xf numFmtId="3" fontId="2" fillId="0" borderId="0" xfId="0" applyNumberFormat="1" applyFont="1" applyFill="1"/>
    <xf numFmtId="0" fontId="2" fillId="0" borderId="0" xfId="0" applyFont="1" applyFill="1"/>
    <xf numFmtId="164" fontId="3" fillId="0" borderId="1" xfId="1" applyNumberFormat="1" applyFont="1" applyFill="1" applyBorder="1"/>
    <xf numFmtId="164" fontId="3" fillId="0" borderId="4" xfId="0" applyNumberFormat="1" applyFont="1" applyFill="1" applyBorder="1"/>
    <xf numFmtId="164" fontId="7" fillId="0" borderId="1" xfId="0" applyNumberFormat="1" applyFont="1" applyFill="1" applyBorder="1"/>
    <xf numFmtId="171" fontId="26" fillId="0" borderId="8" xfId="0" applyNumberFormat="1" applyFont="1" applyBorder="1"/>
    <xf numFmtId="164" fontId="11" fillId="0" borderId="20" xfId="1" applyNumberFormat="1" applyFont="1" applyFill="1" applyBorder="1"/>
    <xf numFmtId="0" fontId="4" fillId="0" borderId="0" xfId="0" applyFont="1" applyFill="1" applyAlignment="1">
      <alignment horizontal="right"/>
    </xf>
    <xf numFmtId="0" fontId="5" fillId="0" borderId="0" xfId="0" applyFont="1" applyFill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64" fontId="3" fillId="0" borderId="1" xfId="0" applyNumberFormat="1" applyFont="1" applyFill="1" applyBorder="1"/>
    <xf numFmtId="164" fontId="3" fillId="0" borderId="21" xfId="0" applyNumberFormat="1" applyFont="1" applyFill="1" applyBorder="1"/>
    <xf numFmtId="166" fontId="7" fillId="0" borderId="1" xfId="0" applyNumberFormat="1" applyFont="1" applyFill="1" applyBorder="1"/>
    <xf numFmtId="1" fontId="20" fillId="0" borderId="0" xfId="0" applyNumberFormat="1" applyFont="1" applyFill="1"/>
    <xf numFmtId="3" fontId="2" fillId="0" borderId="0" xfId="0" applyNumberFormat="1" applyFont="1" applyFill="1" applyBorder="1"/>
    <xf numFmtId="3" fontId="3" fillId="0" borderId="0" xfId="0" applyNumberFormat="1" applyFont="1" applyFill="1"/>
    <xf numFmtId="0" fontId="3" fillId="0" borderId="0" xfId="0" applyFont="1" applyFill="1" applyBorder="1"/>
    <xf numFmtId="0" fontId="31" fillId="0" borderId="0" xfId="1" applyFont="1"/>
    <xf numFmtId="0" fontId="32" fillId="0" borderId="0" xfId="1" applyFont="1" applyBorder="1" applyAlignment="1"/>
    <xf numFmtId="0" fontId="33" fillId="0" borderId="0" xfId="1" applyFont="1" applyAlignment="1">
      <alignment horizontal="left"/>
    </xf>
    <xf numFmtId="0" fontId="33" fillId="0" borderId="0" xfId="1" applyFont="1"/>
    <xf numFmtId="0" fontId="32" fillId="0" borderId="0" xfId="1" applyFont="1" applyAlignment="1">
      <alignment horizontal="left"/>
    </xf>
    <xf numFmtId="0" fontId="34" fillId="2" borderId="0" xfId="0" applyFont="1" applyFill="1" applyAlignment="1"/>
    <xf numFmtId="0" fontId="25" fillId="0" borderId="0" xfId="1" applyFont="1"/>
    <xf numFmtId="0" fontId="37" fillId="0" borderId="0" xfId="1" applyFont="1" applyBorder="1" applyAlignment="1">
      <alignment horizontal="left"/>
    </xf>
    <xf numFmtId="0" fontId="37" fillId="0" borderId="0" xfId="1" applyFont="1" applyAlignment="1"/>
    <xf numFmtId="0" fontId="37" fillId="0" borderId="0" xfId="1" applyFont="1" applyAlignment="1">
      <alignment horizontal="left"/>
    </xf>
    <xf numFmtId="0" fontId="35" fillId="0" borderId="0" xfId="1" applyFont="1"/>
    <xf numFmtId="0" fontId="25" fillId="0" borderId="0" xfId="1" applyFont="1" applyBorder="1" applyAlignment="1">
      <alignment horizontal="center"/>
    </xf>
    <xf numFmtId="0" fontId="35" fillId="0" borderId="0" xfId="1" applyFont="1" applyAlignment="1">
      <alignment vertical="center"/>
    </xf>
    <xf numFmtId="0" fontId="35" fillId="0" borderId="0" xfId="1" applyFont="1" applyAlignment="1">
      <alignment horizontal="center" vertical="center"/>
    </xf>
    <xf numFmtId="0" fontId="32" fillId="0" borderId="0" xfId="1" applyFont="1" applyBorder="1" applyAlignment="1">
      <alignment horizontal="left"/>
    </xf>
    <xf numFmtId="0" fontId="25" fillId="0" borderId="1" xfId="1" applyFont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/>
    </xf>
    <xf numFmtId="0" fontId="25" fillId="0" borderId="1" xfId="1" applyFont="1" applyBorder="1" applyAlignment="1">
      <alignment horizontal="center"/>
    </xf>
    <xf numFmtId="0" fontId="25" fillId="0" borderId="1" xfId="1" applyFont="1" applyBorder="1"/>
    <xf numFmtId="0" fontId="25" fillId="0" borderId="38" xfId="1" applyFont="1" applyBorder="1"/>
    <xf numFmtId="0" fontId="31" fillId="0" borderId="0" xfId="1" applyFont="1" applyAlignment="1">
      <alignment horizontal="left" vertical="center"/>
    </xf>
    <xf numFmtId="0" fontId="36" fillId="0" borderId="34" xfId="1" applyFont="1" applyBorder="1" applyAlignment="1">
      <alignment horizontal="center" vertical="center" wrapText="1"/>
    </xf>
    <xf numFmtId="0" fontId="36" fillId="0" borderId="59" xfId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 wrapText="1"/>
    </xf>
    <xf numFmtId="0" fontId="36" fillId="0" borderId="33" xfId="1" applyFont="1" applyBorder="1" applyAlignment="1">
      <alignment horizontal="center" vertical="center" wrapText="1"/>
    </xf>
    <xf numFmtId="0" fontId="25" fillId="0" borderId="32" xfId="1" applyFont="1" applyBorder="1" applyAlignment="1">
      <alignment horizontal="center" vertical="center" wrapText="1"/>
    </xf>
    <xf numFmtId="0" fontId="25" fillId="0" borderId="38" xfId="1" applyFont="1" applyBorder="1" applyAlignment="1">
      <alignment vertical="center"/>
    </xf>
    <xf numFmtId="0" fontId="25" fillId="0" borderId="38" xfId="1" applyFont="1" applyBorder="1" applyAlignment="1">
      <alignment horizontal="center" vertical="center"/>
    </xf>
    <xf numFmtId="0" fontId="25" fillId="0" borderId="41" xfId="1" applyFont="1" applyBorder="1" applyAlignment="1">
      <alignment horizontal="center" vertical="center" wrapText="1"/>
    </xf>
    <xf numFmtId="0" fontId="25" fillId="0" borderId="53" xfId="1" applyFont="1" applyBorder="1" applyAlignment="1">
      <alignment horizontal="center" vertical="center" wrapText="1"/>
    </xf>
    <xf numFmtId="0" fontId="25" fillId="0" borderId="53" xfId="1" applyFont="1" applyBorder="1"/>
    <xf numFmtId="0" fontId="25" fillId="0" borderId="53" xfId="1" applyFont="1" applyBorder="1" applyAlignment="1">
      <alignment horizontal="center" vertical="center"/>
    </xf>
    <xf numFmtId="0" fontId="31" fillId="0" borderId="32" xfId="1" applyFont="1" applyBorder="1" applyAlignment="1">
      <alignment horizontal="center" vertical="center"/>
    </xf>
    <xf numFmtId="0" fontId="31" fillId="0" borderId="1" xfId="1" applyFont="1" applyBorder="1" applyAlignment="1">
      <alignment horizontal="center" vertical="center" wrapText="1"/>
    </xf>
    <xf numFmtId="0" fontId="31" fillId="0" borderId="1" xfId="1" applyFont="1" applyBorder="1" applyAlignment="1">
      <alignment horizontal="center" vertical="center"/>
    </xf>
    <xf numFmtId="0" fontId="31" fillId="0" borderId="1" xfId="1" applyFont="1" applyBorder="1" applyAlignment="1">
      <alignment horizontal="center"/>
    </xf>
    <xf numFmtId="0" fontId="31" fillId="0" borderId="1" xfId="1" applyFont="1" applyBorder="1" applyAlignment="1">
      <alignment horizontal="center" wrapText="1"/>
    </xf>
    <xf numFmtId="0" fontId="31" fillId="0" borderId="37" xfId="1" applyFont="1" applyBorder="1" applyAlignment="1">
      <alignment horizontal="center" vertical="center"/>
    </xf>
    <xf numFmtId="0" fontId="31" fillId="0" borderId="38" xfId="1" applyFont="1" applyBorder="1" applyAlignment="1">
      <alignment horizontal="center" vertical="center" wrapText="1"/>
    </xf>
    <xf numFmtId="0" fontId="39" fillId="0" borderId="0" xfId="1" applyFont="1"/>
    <xf numFmtId="0" fontId="41" fillId="0" borderId="0" xfId="0" applyFont="1"/>
    <xf numFmtId="0" fontId="42" fillId="0" borderId="0" xfId="1" applyFont="1" applyAlignment="1">
      <alignment horizontal="left"/>
    </xf>
    <xf numFmtId="0" fontId="42" fillId="0" borderId="0" xfId="1" applyFont="1" applyAlignment="1"/>
    <xf numFmtId="0" fontId="43" fillId="0" borderId="0" xfId="1" applyFont="1"/>
    <xf numFmtId="0" fontId="44" fillId="0" borderId="0" xfId="1" applyFont="1" applyBorder="1" applyAlignment="1">
      <alignment horizontal="left"/>
    </xf>
    <xf numFmtId="0" fontId="44" fillId="0" borderId="0" xfId="1" applyFont="1" applyAlignment="1"/>
    <xf numFmtId="0" fontId="44" fillId="0" borderId="0" xfId="1" applyFont="1" applyAlignment="1">
      <alignment horizontal="left"/>
    </xf>
    <xf numFmtId="0" fontId="44" fillId="0" borderId="0" xfId="1" applyFont="1" applyBorder="1" applyAlignment="1"/>
    <xf numFmtId="0" fontId="45" fillId="0" borderId="34" xfId="1" applyFont="1" applyBorder="1" applyAlignment="1">
      <alignment horizontal="center"/>
    </xf>
    <xf numFmtId="0" fontId="45" fillId="0" borderId="36" xfId="1" applyFont="1" applyBorder="1" applyAlignment="1">
      <alignment horizontal="center"/>
    </xf>
    <xf numFmtId="0" fontId="45" fillId="0" borderId="52" xfId="1" applyFont="1" applyBorder="1" applyAlignment="1">
      <alignment horizontal="center"/>
    </xf>
    <xf numFmtId="0" fontId="45" fillId="0" borderId="49" xfId="1" applyFont="1" applyBorder="1" applyAlignment="1">
      <alignment horizontal="center" vertical="center"/>
    </xf>
    <xf numFmtId="0" fontId="45" fillId="0" borderId="34" xfId="1" applyFont="1" applyBorder="1" applyAlignment="1">
      <alignment horizontal="center" vertical="center"/>
    </xf>
    <xf numFmtId="0" fontId="45" fillId="0" borderId="51" xfId="1" applyFont="1" applyBorder="1" applyAlignment="1">
      <alignment horizontal="center" vertical="center"/>
    </xf>
    <xf numFmtId="0" fontId="45" fillId="0" borderId="50" xfId="1" applyFont="1" applyBorder="1" applyAlignment="1">
      <alignment horizontal="center" vertical="center"/>
    </xf>
    <xf numFmtId="0" fontId="42" fillId="0" borderId="0" xfId="1" applyFont="1" applyAlignment="1">
      <alignment horizontal="left"/>
    </xf>
    <xf numFmtId="0" fontId="45" fillId="0" borderId="32" xfId="1" applyFont="1" applyBorder="1" applyAlignment="1">
      <alignment horizontal="center" vertical="center"/>
    </xf>
    <xf numFmtId="0" fontId="45" fillId="0" borderId="37" xfId="1" applyFont="1" applyBorder="1" applyAlignment="1">
      <alignment horizontal="center" vertical="center"/>
    </xf>
    <xf numFmtId="0" fontId="31" fillId="0" borderId="0" xfId="1" applyFont="1" applyAlignment="1"/>
    <xf numFmtId="0" fontId="47" fillId="0" borderId="0" xfId="1" applyFont="1"/>
    <xf numFmtId="0" fontId="48" fillId="0" borderId="0" xfId="0" applyFont="1"/>
    <xf numFmtId="0" fontId="49" fillId="2" borderId="0" xfId="0" applyFont="1" applyFill="1"/>
    <xf numFmtId="3" fontId="49" fillId="2" borderId="0" xfId="0" applyNumberFormat="1" applyFont="1" applyFill="1"/>
    <xf numFmtId="0" fontId="49" fillId="2" borderId="0" xfId="0" applyFont="1" applyFill="1" applyBorder="1"/>
    <xf numFmtId="0" fontId="49" fillId="0" borderId="0" xfId="1" applyFont="1"/>
    <xf numFmtId="0" fontId="49" fillId="0" borderId="0" xfId="0" applyFont="1"/>
    <xf numFmtId="0" fontId="49" fillId="2" borderId="0" xfId="0" applyFont="1" applyFill="1" applyAlignment="1">
      <alignment horizontal="left"/>
    </xf>
    <xf numFmtId="0" fontId="50" fillId="0" borderId="0" xfId="1" applyFont="1"/>
    <xf numFmtId="0" fontId="34" fillId="2" borderId="0" xfId="0" applyFont="1" applyFill="1"/>
    <xf numFmtId="3" fontId="34" fillId="2" borderId="0" xfId="0" applyNumberFormat="1" applyFont="1" applyFill="1"/>
    <xf numFmtId="0" fontId="34" fillId="2" borderId="0" xfId="0" applyFont="1" applyFill="1" applyBorder="1"/>
    <xf numFmtId="0" fontId="34" fillId="0" borderId="0" xfId="1" applyFont="1"/>
    <xf numFmtId="0" fontId="51" fillId="0" borderId="0" xfId="1" applyFont="1"/>
    <xf numFmtId="0" fontId="52" fillId="0" borderId="0" xfId="0" applyFont="1"/>
    <xf numFmtId="0" fontId="50" fillId="0" borderId="0" xfId="1" applyFont="1" applyAlignment="1"/>
    <xf numFmtId="0" fontId="37" fillId="0" borderId="0" xfId="1" applyFont="1" applyBorder="1" applyAlignment="1">
      <alignment vertical="center"/>
    </xf>
    <xf numFmtId="0" fontId="51" fillId="0" borderId="0" xfId="1" applyFont="1" applyAlignment="1"/>
    <xf numFmtId="0" fontId="40" fillId="0" borderId="66" xfId="1" applyFont="1" applyBorder="1" applyAlignment="1">
      <alignment vertical="center"/>
    </xf>
    <xf numFmtId="0" fontId="40" fillId="0" borderId="6" xfId="1" applyFont="1" applyBorder="1" applyAlignment="1">
      <alignment vertical="center"/>
    </xf>
    <xf numFmtId="0" fontId="40" fillId="0" borderId="67" xfId="1" applyFont="1" applyBorder="1" applyAlignment="1">
      <alignment vertical="center"/>
    </xf>
    <xf numFmtId="0" fontId="25" fillId="0" borderId="34" xfId="1" applyFont="1" applyBorder="1" applyAlignment="1">
      <alignment horizontal="center" vertical="center"/>
    </xf>
    <xf numFmtId="0" fontId="25" fillId="0" borderId="59" xfId="1" applyFont="1" applyBorder="1" applyAlignment="1">
      <alignment horizontal="center" vertical="center"/>
    </xf>
    <xf numFmtId="0" fontId="25" fillId="0" borderId="33" xfId="1" applyFont="1" applyBorder="1" applyAlignment="1">
      <alignment horizontal="center" vertical="center"/>
    </xf>
    <xf numFmtId="0" fontId="25" fillId="0" borderId="77" xfId="1" applyFont="1" applyBorder="1" applyAlignment="1">
      <alignment horizontal="center" vertical="center"/>
    </xf>
    <xf numFmtId="0" fontId="25" fillId="0" borderId="52" xfId="1" applyFont="1" applyBorder="1" applyAlignment="1">
      <alignment horizontal="center" vertical="center"/>
    </xf>
    <xf numFmtId="0" fontId="25" fillId="0" borderId="64" xfId="1" applyFont="1" applyBorder="1" applyAlignment="1">
      <alignment horizontal="center" vertical="center"/>
    </xf>
    <xf numFmtId="0" fontId="25" fillId="0" borderId="65" xfId="1" applyFont="1" applyBorder="1" applyAlignment="1">
      <alignment horizontal="center" vertical="center"/>
    </xf>
    <xf numFmtId="0" fontId="25" fillId="0" borderId="78" xfId="1" applyFont="1" applyBorder="1" applyAlignment="1">
      <alignment horizontal="center" vertical="center"/>
    </xf>
    <xf numFmtId="0" fontId="25" fillId="0" borderId="44" xfId="1" applyFont="1" applyBorder="1" applyAlignment="1">
      <alignment horizontal="center" vertical="center"/>
    </xf>
    <xf numFmtId="0" fontId="25" fillId="0" borderId="69" xfId="1" applyFont="1" applyBorder="1" applyAlignment="1">
      <alignment horizontal="center" vertical="center"/>
    </xf>
    <xf numFmtId="0" fontId="25" fillId="0" borderId="42" xfId="1" applyFont="1" applyBorder="1" applyAlignment="1">
      <alignment horizontal="center" vertical="center"/>
    </xf>
    <xf numFmtId="0" fontId="25" fillId="0" borderId="79" xfId="1" applyFont="1" applyBorder="1" applyAlignment="1">
      <alignment horizontal="center"/>
    </xf>
    <xf numFmtId="0" fontId="25" fillId="0" borderId="77" xfId="1" applyFont="1" applyBorder="1" applyAlignment="1">
      <alignment horizontal="center"/>
    </xf>
    <xf numFmtId="0" fontId="25" fillId="0" borderId="78" xfId="1" applyFont="1" applyBorder="1" applyAlignment="1">
      <alignment horizontal="center"/>
    </xf>
    <xf numFmtId="164" fontId="31" fillId="0" borderId="33" xfId="1" applyNumberFormat="1" applyFont="1" applyBorder="1" applyAlignment="1">
      <alignment horizontal="center" vertical="center"/>
    </xf>
    <xf numFmtId="164" fontId="31" fillId="0" borderId="34" xfId="1" applyNumberFormat="1" applyFont="1" applyBorder="1" applyAlignment="1">
      <alignment horizontal="center" vertical="center"/>
    </xf>
    <xf numFmtId="164" fontId="31" fillId="0" borderId="48" xfId="1" applyNumberFormat="1" applyFont="1" applyBorder="1" applyAlignment="1">
      <alignment horizontal="center" vertical="center"/>
    </xf>
    <xf numFmtId="164" fontId="3" fillId="0" borderId="80" xfId="0" applyNumberFormat="1" applyFont="1" applyFill="1" applyBorder="1"/>
    <xf numFmtId="0" fontId="3" fillId="0" borderId="5" xfId="0" applyFont="1" applyFill="1" applyBorder="1" applyAlignment="1">
      <alignment horizontal="center" wrapText="1"/>
    </xf>
    <xf numFmtId="164" fontId="3" fillId="0" borderId="81" xfId="0" applyNumberFormat="1" applyFont="1" applyFill="1" applyBorder="1"/>
    <xf numFmtId="164" fontId="3" fillId="0" borderId="71" xfId="0" applyNumberFormat="1" applyFont="1" applyFill="1" applyBorder="1"/>
    <xf numFmtId="164" fontId="3" fillId="0" borderId="82" xfId="0" applyNumberFormat="1" applyFont="1" applyFill="1" applyBorder="1"/>
    <xf numFmtId="0" fontId="3" fillId="0" borderId="5" xfId="0" applyFont="1" applyFill="1" applyBorder="1" applyAlignment="1">
      <alignment horizontal="center" vertical="center" wrapText="1"/>
    </xf>
    <xf numFmtId="164" fontId="3" fillId="0" borderId="19" xfId="0" applyNumberFormat="1" applyFont="1" applyFill="1" applyBorder="1"/>
    <xf numFmtId="164" fontId="3" fillId="0" borderId="0" xfId="0" applyNumberFormat="1" applyFont="1" applyFill="1" applyBorder="1"/>
    <xf numFmtId="164" fontId="3" fillId="0" borderId="83" xfId="0" applyNumberFormat="1" applyFont="1" applyFill="1" applyBorder="1"/>
    <xf numFmtId="164" fontId="3" fillId="0" borderId="84" xfId="0" applyNumberFormat="1" applyFont="1" applyFill="1" applyBorder="1"/>
    <xf numFmtId="168" fontId="27" fillId="0" borderId="0" xfId="0" applyNumberFormat="1" applyFont="1" applyFill="1"/>
    <xf numFmtId="0" fontId="34" fillId="2" borderId="0" xfId="0" applyFont="1" applyFill="1" applyBorder="1" applyAlignment="1">
      <alignment horizontal="left" vertical="top" wrapText="1"/>
    </xf>
    <xf numFmtId="0" fontId="34" fillId="2" borderId="0" xfId="0" applyFont="1" applyFill="1" applyAlignment="1">
      <alignment horizontal="left"/>
    </xf>
    <xf numFmtId="0" fontId="33" fillId="0" borderId="4" xfId="1" applyFont="1" applyBorder="1" applyAlignment="1">
      <alignment horizontal="center" vertical="center" wrapText="1"/>
    </xf>
    <xf numFmtId="0" fontId="33" fillId="0" borderId="1" xfId="1" applyFont="1" applyBorder="1" applyAlignment="1">
      <alignment horizontal="center" vertical="center" wrapText="1"/>
    </xf>
    <xf numFmtId="0" fontId="33" fillId="0" borderId="0" xfId="1" applyFont="1" applyBorder="1" applyAlignment="1">
      <alignment horizontal="left" vertical="center"/>
    </xf>
    <xf numFmtId="0" fontId="32" fillId="0" borderId="0" xfId="1" applyFont="1" applyBorder="1" applyAlignment="1">
      <alignment horizontal="left" vertical="center"/>
    </xf>
    <xf numFmtId="0" fontId="32" fillId="0" borderId="0" xfId="1" applyFont="1" applyAlignment="1">
      <alignment horizontal="left" vertical="center"/>
    </xf>
    <xf numFmtId="0" fontId="32" fillId="0" borderId="0" xfId="1" applyFont="1" applyBorder="1" applyAlignment="1">
      <alignment horizontal="left"/>
    </xf>
    <xf numFmtId="0" fontId="33" fillId="0" borderId="0" xfId="1" applyFont="1" applyAlignment="1">
      <alignment horizontal="left" vertical="center"/>
    </xf>
    <xf numFmtId="0" fontId="38" fillId="0" borderId="15" xfId="1" applyFont="1" applyBorder="1" applyAlignment="1">
      <alignment horizontal="center" vertical="center" wrapText="1"/>
    </xf>
    <xf numFmtId="0" fontId="38" fillId="0" borderId="16" xfId="1" applyFont="1" applyBorder="1" applyAlignment="1">
      <alignment horizontal="center" vertical="center" wrapText="1"/>
    </xf>
    <xf numFmtId="0" fontId="38" fillId="0" borderId="17" xfId="1" applyFont="1" applyBorder="1" applyAlignment="1">
      <alignment horizontal="center" vertical="center" wrapText="1"/>
    </xf>
    <xf numFmtId="0" fontId="38" fillId="0" borderId="14" xfId="1" applyFont="1" applyBorder="1" applyAlignment="1">
      <alignment horizontal="center" vertical="center" wrapText="1"/>
    </xf>
    <xf numFmtId="0" fontId="38" fillId="0" borderId="24" xfId="1" applyFont="1" applyBorder="1" applyAlignment="1">
      <alignment horizontal="center" vertical="center" wrapText="1"/>
    </xf>
    <xf numFmtId="0" fontId="38" fillId="0" borderId="25" xfId="1" applyFont="1" applyBorder="1" applyAlignment="1">
      <alignment horizontal="center" vertical="center" wrapText="1"/>
    </xf>
    <xf numFmtId="0" fontId="33" fillId="0" borderId="22" xfId="1" applyFont="1" applyBorder="1" applyAlignment="1">
      <alignment horizontal="center" vertical="center" wrapText="1"/>
    </xf>
    <xf numFmtId="0" fontId="33" fillId="0" borderId="23" xfId="1" applyFont="1" applyBorder="1" applyAlignment="1">
      <alignment horizontal="center" vertical="center" wrapText="1"/>
    </xf>
    <xf numFmtId="0" fontId="33" fillId="0" borderId="26" xfId="1" applyFont="1" applyBorder="1" applyAlignment="1">
      <alignment horizontal="center" vertical="center" wrapText="1"/>
    </xf>
    <xf numFmtId="0" fontId="33" fillId="0" borderId="27" xfId="1" applyFont="1" applyBorder="1" applyAlignment="1">
      <alignment horizontal="center" vertical="center" wrapText="1"/>
    </xf>
    <xf numFmtId="0" fontId="33" fillId="0" borderId="28" xfId="1" applyFont="1" applyBorder="1" applyAlignment="1">
      <alignment horizontal="center" vertical="center" wrapText="1"/>
    </xf>
    <xf numFmtId="0" fontId="33" fillId="0" borderId="32" xfId="1" applyFont="1" applyBorder="1" applyAlignment="1">
      <alignment horizontal="center" vertical="center" wrapText="1"/>
    </xf>
    <xf numFmtId="0" fontId="33" fillId="0" borderId="29" xfId="1" applyFont="1" applyBorder="1" applyAlignment="1">
      <alignment horizontal="center" vertical="center"/>
    </xf>
    <xf numFmtId="0" fontId="33" fillId="0" borderId="3" xfId="1" applyFont="1" applyBorder="1" applyAlignment="1">
      <alignment horizontal="center" vertical="center"/>
    </xf>
    <xf numFmtId="0" fontId="33" fillId="0" borderId="4" xfId="1" applyFont="1" applyBorder="1" applyAlignment="1">
      <alignment horizontal="center" vertical="center"/>
    </xf>
    <xf numFmtId="21" fontId="33" fillId="0" borderId="31" xfId="1" applyNumberFormat="1" applyFont="1" applyBorder="1" applyAlignment="1">
      <alignment horizontal="center" vertical="center" wrapText="1"/>
    </xf>
    <xf numFmtId="0" fontId="33" fillId="0" borderId="31" xfId="1" applyFont="1" applyBorder="1" applyAlignment="1">
      <alignment horizontal="center" vertical="center" wrapText="1"/>
    </xf>
    <xf numFmtId="21" fontId="33" fillId="0" borderId="30" xfId="1" applyNumberFormat="1" applyFont="1" applyBorder="1" applyAlignment="1">
      <alignment horizontal="center" vertical="center" wrapText="1"/>
    </xf>
    <xf numFmtId="0" fontId="33" fillId="0" borderId="30" xfId="1" applyFont="1" applyBorder="1" applyAlignment="1">
      <alignment horizontal="center" vertical="center" wrapText="1"/>
    </xf>
    <xf numFmtId="21" fontId="33" fillId="0" borderId="70" xfId="1" applyNumberFormat="1" applyFont="1" applyBorder="1" applyAlignment="1">
      <alignment horizontal="center" vertical="center" wrapText="1"/>
    </xf>
    <xf numFmtId="0" fontId="33" fillId="0" borderId="70" xfId="1" applyFont="1" applyBorder="1" applyAlignment="1">
      <alignment horizontal="center" vertical="center" wrapText="1"/>
    </xf>
    <xf numFmtId="0" fontId="33" fillId="0" borderId="74" xfId="1" applyFont="1" applyBorder="1" applyAlignment="1">
      <alignment horizontal="center" vertical="center" wrapText="1"/>
    </xf>
    <xf numFmtId="164" fontId="31" fillId="0" borderId="36" xfId="1" applyNumberFormat="1" applyFont="1" applyBorder="1" applyAlignment="1">
      <alignment horizontal="center" vertical="center" wrapText="1"/>
    </xf>
    <xf numFmtId="164" fontId="31" fillId="0" borderId="40" xfId="1" applyNumberFormat="1" applyFont="1" applyBorder="1" applyAlignment="1">
      <alignment horizontal="center" vertical="center" wrapText="1"/>
    </xf>
    <xf numFmtId="0" fontId="34" fillId="2" borderId="0" xfId="0" applyFont="1" applyFill="1" applyBorder="1" applyAlignment="1">
      <alignment horizontal="center"/>
    </xf>
    <xf numFmtId="0" fontId="34" fillId="2" borderId="0" xfId="0" applyFont="1" applyFill="1" applyAlignment="1">
      <alignment horizontal="left" vertical="top"/>
    </xf>
    <xf numFmtId="0" fontId="31" fillId="0" borderId="1" xfId="1" applyFont="1" applyBorder="1" applyAlignment="1">
      <alignment horizontal="center" vertical="center" wrapText="1"/>
    </xf>
    <xf numFmtId="0" fontId="31" fillId="0" borderId="38" xfId="1" applyFont="1" applyBorder="1" applyAlignment="1">
      <alignment horizontal="center" vertical="center" wrapText="1"/>
    </xf>
    <xf numFmtId="0" fontId="31" fillId="0" borderId="1" xfId="1" applyFont="1" applyBorder="1" applyAlignment="1">
      <alignment horizontal="center" wrapText="1"/>
    </xf>
    <xf numFmtId="0" fontId="31" fillId="0" borderId="38" xfId="1" applyFont="1" applyBorder="1" applyAlignment="1">
      <alignment horizontal="center" wrapText="1"/>
    </xf>
    <xf numFmtId="164" fontId="31" fillId="0" borderId="35" xfId="1" applyNumberFormat="1" applyFont="1" applyBorder="1" applyAlignment="1">
      <alignment horizontal="center" vertical="center" wrapText="1"/>
    </xf>
    <xf numFmtId="164" fontId="31" fillId="0" borderId="39" xfId="1" applyNumberFormat="1" applyFont="1" applyBorder="1" applyAlignment="1">
      <alignment horizontal="center" vertical="center" wrapText="1"/>
    </xf>
    <xf numFmtId="0" fontId="44" fillId="0" borderId="0" xfId="1" applyFont="1" applyBorder="1" applyAlignment="1">
      <alignment horizontal="left"/>
    </xf>
    <xf numFmtId="0" fontId="42" fillId="0" borderId="0" xfId="1" applyFont="1" applyAlignment="1">
      <alignment horizontal="left"/>
    </xf>
    <xf numFmtId="173" fontId="45" fillId="0" borderId="47" xfId="1" applyNumberFormat="1" applyFont="1" applyBorder="1" applyAlignment="1">
      <alignment horizontal="center" vertical="center"/>
    </xf>
    <xf numFmtId="173" fontId="45" fillId="0" borderId="75" xfId="1" applyNumberFormat="1" applyFont="1" applyBorder="1" applyAlignment="1">
      <alignment horizontal="center" vertical="center"/>
    </xf>
    <xf numFmtId="173" fontId="45" fillId="0" borderId="76" xfId="1" applyNumberFormat="1" applyFont="1" applyBorder="1" applyAlignment="1">
      <alignment horizontal="center" vertical="center"/>
    </xf>
    <xf numFmtId="173" fontId="45" fillId="0" borderId="50" xfId="1" applyNumberFormat="1" applyFont="1" applyBorder="1" applyAlignment="1">
      <alignment horizontal="center" vertical="center"/>
    </xf>
    <xf numFmtId="173" fontId="45" fillId="0" borderId="52" xfId="1" applyNumberFormat="1" applyFont="1" applyBorder="1" applyAlignment="1">
      <alignment horizontal="center" vertical="center"/>
    </xf>
    <xf numFmtId="173" fontId="45" fillId="0" borderId="34" xfId="1" applyNumberFormat="1" applyFont="1" applyBorder="1" applyAlignment="1">
      <alignment horizontal="center" vertical="center"/>
    </xf>
    <xf numFmtId="0" fontId="46" fillId="0" borderId="21" xfId="1" applyFont="1" applyBorder="1" applyAlignment="1">
      <alignment horizontal="center" vertical="center"/>
    </xf>
    <xf numFmtId="0" fontId="46" fillId="0" borderId="71" xfId="1" applyFont="1" applyBorder="1" applyAlignment="1">
      <alignment horizontal="center" vertical="center"/>
    </xf>
    <xf numFmtId="0" fontId="46" fillId="0" borderId="72" xfId="1" applyFont="1" applyBorder="1" applyAlignment="1">
      <alignment horizontal="center" vertical="center"/>
    </xf>
    <xf numFmtId="0" fontId="45" fillId="0" borderId="47" xfId="1" applyFont="1" applyBorder="1" applyAlignment="1">
      <alignment horizontal="center" vertical="center"/>
    </xf>
    <xf numFmtId="0" fontId="45" fillId="0" borderId="34" xfId="1" applyFont="1" applyBorder="1" applyAlignment="1">
      <alignment horizontal="center" vertical="center"/>
    </xf>
    <xf numFmtId="21" fontId="46" fillId="0" borderId="48" xfId="1" applyNumberFormat="1" applyFont="1" applyBorder="1" applyAlignment="1">
      <alignment horizontal="center" vertical="center"/>
    </xf>
    <xf numFmtId="0" fontId="46" fillId="0" borderId="36" xfId="1" applyFont="1" applyBorder="1" applyAlignment="1">
      <alignment horizontal="center" vertical="center"/>
    </xf>
    <xf numFmtId="173" fontId="45" fillId="0" borderId="36" xfId="1" applyNumberFormat="1" applyFont="1" applyBorder="1" applyAlignment="1">
      <alignment horizontal="center" vertical="center"/>
    </xf>
    <xf numFmtId="173" fontId="45" fillId="0" borderId="48" xfId="1" applyNumberFormat="1" applyFont="1" applyBorder="1" applyAlignment="1">
      <alignment horizontal="center" vertical="center"/>
    </xf>
    <xf numFmtId="0" fontId="46" fillId="0" borderId="33" xfId="1" applyFont="1" applyBorder="1" applyAlignment="1">
      <alignment horizontal="center" vertical="center"/>
    </xf>
    <xf numFmtId="0" fontId="46" fillId="0" borderId="34" xfId="1" applyFont="1" applyBorder="1" applyAlignment="1">
      <alignment horizontal="center" vertical="center" wrapText="1"/>
    </xf>
    <xf numFmtId="0" fontId="46" fillId="0" borderId="41" xfId="1" applyFont="1" applyBorder="1" applyAlignment="1">
      <alignment horizontal="center" vertical="top" wrapText="1"/>
    </xf>
    <xf numFmtId="0" fontId="46" fillId="0" borderId="32" xfId="1" applyFont="1" applyBorder="1" applyAlignment="1">
      <alignment horizontal="center" vertical="top" wrapText="1"/>
    </xf>
    <xf numFmtId="0" fontId="46" fillId="0" borderId="42" xfId="1" applyFont="1" applyBorder="1" applyAlignment="1">
      <alignment horizontal="center" vertical="center" wrapText="1"/>
    </xf>
    <xf numFmtId="0" fontId="46" fillId="0" borderId="43" xfId="1" applyFont="1" applyBorder="1" applyAlignment="1">
      <alignment horizontal="center" vertical="center" wrapText="1"/>
    </xf>
    <xf numFmtId="0" fontId="46" fillId="0" borderId="44" xfId="1" applyFont="1" applyBorder="1" applyAlignment="1">
      <alignment horizontal="center" vertical="center"/>
    </xf>
    <xf numFmtId="0" fontId="46" fillId="0" borderId="45" xfId="1" applyFont="1" applyBorder="1" applyAlignment="1">
      <alignment horizontal="center" vertical="center"/>
    </xf>
    <xf numFmtId="0" fontId="46" fillId="0" borderId="44" xfId="1" applyFont="1" applyBorder="1" applyAlignment="1">
      <alignment horizontal="center" vertical="center" wrapText="1"/>
    </xf>
    <xf numFmtId="0" fontId="46" fillId="0" borderId="45" xfId="1" applyFont="1" applyBorder="1" applyAlignment="1">
      <alignment horizontal="center" vertical="center" wrapText="1"/>
    </xf>
    <xf numFmtId="0" fontId="46" fillId="0" borderId="54" xfId="1" applyFont="1" applyBorder="1" applyAlignment="1">
      <alignment horizontal="center" vertical="center" wrapText="1"/>
    </xf>
    <xf numFmtId="0" fontId="46" fillId="0" borderId="46" xfId="1" applyFont="1" applyBorder="1" applyAlignment="1">
      <alignment horizontal="center" vertical="center" wrapText="1"/>
    </xf>
    <xf numFmtId="0" fontId="46" fillId="0" borderId="48" xfId="1" applyFont="1" applyBorder="1" applyAlignment="1">
      <alignment horizontal="center" vertical="center" wrapText="1"/>
    </xf>
    <xf numFmtId="0" fontId="46" fillId="0" borderId="69" xfId="1" applyFont="1" applyBorder="1" applyAlignment="1">
      <alignment horizontal="center" vertical="center" wrapText="1"/>
    </xf>
    <xf numFmtId="0" fontId="46" fillId="0" borderId="36" xfId="1" applyFont="1" applyBorder="1" applyAlignment="1">
      <alignment horizontal="center" vertical="center" wrapText="1"/>
    </xf>
    <xf numFmtId="21" fontId="46" fillId="0" borderId="46" xfId="1" applyNumberFormat="1" applyFont="1" applyBorder="1" applyAlignment="1">
      <alignment horizontal="center" vertical="center" wrapText="1"/>
    </xf>
    <xf numFmtId="172" fontId="46" fillId="0" borderId="46" xfId="1" applyNumberFormat="1" applyFont="1" applyBorder="1" applyAlignment="1">
      <alignment horizontal="center" vertical="center" wrapText="1"/>
    </xf>
    <xf numFmtId="0" fontId="45" fillId="0" borderId="34" xfId="1" applyFont="1" applyBorder="1" applyAlignment="1">
      <alignment horizontal="left" vertical="center"/>
    </xf>
    <xf numFmtId="0" fontId="45" fillId="0" borderId="31" xfId="1" applyFont="1" applyBorder="1" applyAlignment="1">
      <alignment horizontal="center" vertical="center"/>
    </xf>
    <xf numFmtId="0" fontId="45" fillId="0" borderId="56" xfId="1" applyFont="1" applyBorder="1" applyAlignment="1">
      <alignment horizontal="center" vertical="center"/>
    </xf>
    <xf numFmtId="0" fontId="49" fillId="2" borderId="0" xfId="0" applyFont="1" applyFill="1" applyAlignment="1">
      <alignment horizontal="left"/>
    </xf>
    <xf numFmtId="0" fontId="45" fillId="0" borderId="50" xfId="1" applyFont="1" applyBorder="1" applyAlignment="1">
      <alignment horizontal="left" vertical="center"/>
    </xf>
    <xf numFmtId="0" fontId="45" fillId="0" borderId="52" xfId="1" applyFont="1" applyBorder="1" applyAlignment="1">
      <alignment horizontal="left" vertical="center"/>
    </xf>
    <xf numFmtId="0" fontId="45" fillId="0" borderId="50" xfId="1" applyFont="1" applyBorder="1" applyAlignment="1">
      <alignment horizontal="center" vertical="center"/>
    </xf>
    <xf numFmtId="0" fontId="45" fillId="0" borderId="52" xfId="1" applyFont="1" applyBorder="1" applyAlignment="1">
      <alignment horizontal="center" vertical="center"/>
    </xf>
    <xf numFmtId="0" fontId="45" fillId="0" borderId="73" xfId="1" applyFont="1" applyBorder="1" applyAlignment="1">
      <alignment horizontal="center" vertical="center"/>
    </xf>
    <xf numFmtId="0" fontId="37" fillId="0" borderId="0" xfId="1" applyFont="1" applyBorder="1" applyAlignment="1">
      <alignment horizontal="left"/>
    </xf>
    <xf numFmtId="0" fontId="31" fillId="0" borderId="0" xfId="1" applyFont="1" applyAlignment="1">
      <alignment horizontal="left" vertical="center"/>
    </xf>
    <xf numFmtId="0" fontId="36" fillId="0" borderId="53" xfId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 wrapText="1"/>
    </xf>
    <xf numFmtId="0" fontId="36" fillId="0" borderId="29" xfId="1" applyFont="1" applyBorder="1" applyAlignment="1">
      <alignment horizontal="center" vertical="center" wrapText="1"/>
    </xf>
    <xf numFmtId="0" fontId="36" fillId="0" borderId="3" xfId="1" applyFont="1" applyBorder="1" applyAlignment="1">
      <alignment horizontal="center" vertical="center" wrapText="1"/>
    </xf>
    <xf numFmtId="0" fontId="36" fillId="0" borderId="4" xfId="1" applyFont="1" applyBorder="1" applyAlignment="1">
      <alignment horizontal="center" vertical="center" wrapText="1"/>
    </xf>
    <xf numFmtId="21" fontId="36" fillId="0" borderId="54" xfId="1" applyNumberFormat="1" applyFont="1" applyBorder="1" applyAlignment="1">
      <alignment horizontal="center" vertical="center"/>
    </xf>
    <xf numFmtId="0" fontId="36" fillId="0" borderId="16" xfId="1" applyFont="1" applyBorder="1" applyAlignment="1">
      <alignment horizontal="center" vertical="center"/>
    </xf>
    <xf numFmtId="0" fontId="36" fillId="0" borderId="55" xfId="1" applyFont="1" applyBorder="1" applyAlignment="1">
      <alignment horizontal="center" vertical="center"/>
    </xf>
    <xf numFmtId="0" fontId="36" fillId="0" borderId="56" xfId="1" applyFont="1" applyBorder="1" applyAlignment="1">
      <alignment horizontal="center" vertical="center"/>
    </xf>
    <xf numFmtId="0" fontId="36" fillId="0" borderId="57" xfId="1" applyFont="1" applyBorder="1" applyAlignment="1">
      <alignment horizontal="center" vertical="center"/>
    </xf>
    <xf numFmtId="0" fontId="36" fillId="0" borderId="58" xfId="1" applyFont="1" applyBorder="1" applyAlignment="1">
      <alignment horizontal="center" vertical="center"/>
    </xf>
    <xf numFmtId="21" fontId="36" fillId="0" borderId="44" xfId="1" applyNumberFormat="1" applyFont="1" applyBorder="1" applyAlignment="1">
      <alignment horizontal="center" vertical="center"/>
    </xf>
    <xf numFmtId="0" fontId="36" fillId="0" borderId="44" xfId="1" applyFont="1" applyBorder="1" applyAlignment="1">
      <alignment horizontal="center" vertical="center"/>
    </xf>
    <xf numFmtId="0" fontId="36" fillId="0" borderId="45" xfId="1" applyFont="1" applyBorder="1" applyAlignment="1">
      <alignment horizontal="center" vertical="center"/>
    </xf>
    <xf numFmtId="172" fontId="36" fillId="0" borderId="54" xfId="1" applyNumberFormat="1" applyFont="1" applyBorder="1" applyAlignment="1">
      <alignment horizontal="center" vertical="center"/>
    </xf>
    <xf numFmtId="172" fontId="36" fillId="0" borderId="16" xfId="1" applyNumberFormat="1" applyFont="1" applyBorder="1" applyAlignment="1">
      <alignment horizontal="center" vertical="center"/>
    </xf>
    <xf numFmtId="172" fontId="36" fillId="0" borderId="55" xfId="1" applyNumberFormat="1" applyFont="1" applyBorder="1" applyAlignment="1">
      <alignment horizontal="center" vertical="center"/>
    </xf>
    <xf numFmtId="172" fontId="36" fillId="0" borderId="56" xfId="1" applyNumberFormat="1" applyFont="1" applyBorder="1" applyAlignment="1">
      <alignment horizontal="center" vertical="center"/>
    </xf>
    <xf numFmtId="172" fontId="36" fillId="0" borderId="57" xfId="1" applyNumberFormat="1" applyFont="1" applyBorder="1" applyAlignment="1">
      <alignment horizontal="center" vertical="center"/>
    </xf>
    <xf numFmtId="172" fontId="36" fillId="0" borderId="58" xfId="1" applyNumberFormat="1" applyFont="1" applyBorder="1" applyAlignment="1">
      <alignment horizontal="center" vertical="center"/>
    </xf>
    <xf numFmtId="0" fontId="36" fillId="0" borderId="60" xfId="1" applyFont="1" applyBorder="1" applyAlignment="1">
      <alignment horizontal="center" vertical="center" wrapText="1"/>
    </xf>
    <xf numFmtId="0" fontId="36" fillId="0" borderId="61" xfId="1" applyFont="1" applyBorder="1" applyAlignment="1">
      <alignment horizontal="center" vertical="center" wrapText="1"/>
    </xf>
    <xf numFmtId="0" fontId="36" fillId="0" borderId="33" xfId="1" applyFont="1" applyBorder="1" applyAlignment="1">
      <alignment horizontal="center" vertical="center" wrapText="1"/>
    </xf>
    <xf numFmtId="21" fontId="36" fillId="0" borderId="53" xfId="1" applyNumberFormat="1" applyFont="1" applyBorder="1" applyAlignment="1">
      <alignment horizontal="center" vertical="center"/>
    </xf>
    <xf numFmtId="0" fontId="36" fillId="0" borderId="53" xfId="1" applyFont="1" applyBorder="1" applyAlignment="1">
      <alignment horizontal="center" vertical="center"/>
    </xf>
    <xf numFmtId="0" fontId="36" fillId="0" borderId="1" xfId="1" applyFont="1" applyBorder="1" applyAlignment="1">
      <alignment horizontal="center" vertical="center"/>
    </xf>
    <xf numFmtId="21" fontId="36" fillId="0" borderId="16" xfId="1" applyNumberFormat="1" applyFont="1" applyBorder="1" applyAlignment="1">
      <alignment horizontal="center" vertical="center"/>
    </xf>
    <xf numFmtId="0" fontId="36" fillId="0" borderId="62" xfId="1" applyFont="1" applyBorder="1" applyAlignment="1">
      <alignment horizontal="center" vertical="center" wrapText="1"/>
    </xf>
    <xf numFmtId="0" fontId="40" fillId="0" borderId="66" xfId="1" applyFont="1" applyBorder="1" applyAlignment="1">
      <alignment horizontal="center" vertical="center"/>
    </xf>
    <xf numFmtId="0" fontId="40" fillId="0" borderId="6" xfId="1" applyFont="1" applyBorder="1" applyAlignment="1">
      <alignment horizontal="center" vertical="center"/>
    </xf>
    <xf numFmtId="0" fontId="40" fillId="0" borderId="67" xfId="1" applyFont="1" applyBorder="1" applyAlignment="1">
      <alignment horizontal="center" vertical="center"/>
    </xf>
    <xf numFmtId="0" fontId="36" fillId="0" borderId="63" xfId="1" applyFont="1" applyBorder="1" applyAlignment="1">
      <alignment horizontal="center" vertical="center" wrapText="1"/>
    </xf>
    <xf numFmtId="0" fontId="36" fillId="0" borderId="41" xfId="1" applyFont="1" applyBorder="1" applyAlignment="1">
      <alignment horizontal="center" vertical="center" wrapText="1"/>
    </xf>
    <xf numFmtId="0" fontId="36" fillId="0" borderId="32" xfId="1" applyFont="1" applyBorder="1" applyAlignment="1">
      <alignment horizontal="center" vertical="center" wrapText="1"/>
    </xf>
    <xf numFmtId="0" fontId="25" fillId="0" borderId="51" xfId="1" applyFont="1" applyBorder="1" applyAlignment="1">
      <alignment horizontal="center" vertical="center" wrapText="1"/>
    </xf>
    <xf numFmtId="0" fontId="25" fillId="0" borderId="68" xfId="1" applyFont="1" applyBorder="1" applyAlignment="1">
      <alignment horizontal="center" vertical="center" wrapText="1"/>
    </xf>
    <xf numFmtId="0" fontId="50" fillId="0" borderId="0" xfId="1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/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/>
    </xf>
    <xf numFmtId="0" fontId="19" fillId="0" borderId="7" xfId="0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 vertical="justify" wrapText="1"/>
    </xf>
    <xf numFmtId="0" fontId="19" fillId="0" borderId="9" xfId="0" applyFont="1" applyFill="1" applyBorder="1" applyAlignment="1">
      <alignment horizontal="center" vertical="justify" wrapText="1"/>
    </xf>
    <xf numFmtId="0" fontId="19" fillId="0" borderId="10" xfId="0" applyFont="1" applyFill="1" applyBorder="1" applyAlignment="1">
      <alignment horizontal="center" vertical="justify" wrapText="1"/>
    </xf>
    <xf numFmtId="0" fontId="19" fillId="0" borderId="5" xfId="0" applyFont="1" applyFill="1" applyBorder="1" applyAlignment="1">
      <alignment horizontal="center" textRotation="90" wrapText="1"/>
    </xf>
    <xf numFmtId="0" fontId="19" fillId="0" borderId="9" xfId="0" applyFont="1" applyFill="1" applyBorder="1" applyAlignment="1">
      <alignment horizontal="center" textRotation="90" wrapText="1"/>
    </xf>
    <xf numFmtId="0" fontId="19" fillId="0" borderId="10" xfId="0" applyFont="1" applyFill="1" applyBorder="1" applyAlignment="1">
      <alignment horizontal="center" textRotation="90" wrapText="1"/>
    </xf>
    <xf numFmtId="0" fontId="19" fillId="0" borderId="5" xfId="0" applyFont="1" applyFill="1" applyBorder="1" applyAlignment="1">
      <alignment horizontal="center" vertical="center" textRotation="90" wrapText="1"/>
    </xf>
    <xf numFmtId="0" fontId="19" fillId="0" borderId="9" xfId="0" applyFont="1" applyFill="1" applyBorder="1" applyAlignment="1">
      <alignment horizontal="center" vertical="center" textRotation="90" wrapText="1"/>
    </xf>
    <xf numFmtId="0" fontId="19" fillId="0" borderId="10" xfId="0" applyFont="1" applyFill="1" applyBorder="1" applyAlignment="1">
      <alignment horizontal="center" vertical="center" textRotation="90" wrapText="1"/>
    </xf>
    <xf numFmtId="0" fontId="19" fillId="0" borderId="5" xfId="0" applyFont="1" applyFill="1" applyBorder="1" applyAlignment="1">
      <alignment horizontal="center" vertical="justify" textRotation="90" wrapText="1"/>
    </xf>
    <xf numFmtId="0" fontId="19" fillId="0" borderId="9" xfId="0" applyFont="1" applyFill="1" applyBorder="1" applyAlignment="1">
      <alignment horizontal="center" vertical="justify" textRotation="90" wrapText="1"/>
    </xf>
    <xf numFmtId="0" fontId="19" fillId="0" borderId="10" xfId="0" applyFont="1" applyFill="1" applyBorder="1" applyAlignment="1">
      <alignment horizontal="center" vertical="justify" textRotation="90" wrapText="1"/>
    </xf>
    <xf numFmtId="0" fontId="19" fillId="0" borderId="8" xfId="0" applyFont="1" applyFill="1" applyBorder="1" applyAlignment="1">
      <alignment horizontal="center" textRotation="90" wrapText="1"/>
    </xf>
    <xf numFmtId="0" fontId="19" fillId="0" borderId="9" xfId="0" applyFont="1" applyFill="1" applyBorder="1" applyAlignment="1">
      <alignment horizontal="center" vertical="center" textRotation="90"/>
    </xf>
    <xf numFmtId="0" fontId="19" fillId="0" borderId="10" xfId="0" applyFont="1" applyFill="1" applyBorder="1" applyAlignment="1">
      <alignment horizontal="center" vertical="center" textRotation="90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Medium9"/>
  <colors>
    <mruColors>
      <color rgb="FFCC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3;&#1091;&#1088;&#1086;&#1074;&#1080;&#1095;%20&#1053;&#1072;&#1090;&#1072;&#1083;&#1100;&#1103;/&#1043;&#1088;&#1072;&#1092;&#1080;&#1082;%20&#1085;&#1072;&#1075;&#1088;&#1091;&#1079;&#1086;&#1082;/&#1052;&#1056;&#1057;&#1050;%20&#1043;&#1053;_2018/&#1047;&#1072;&#1084;&#1077;&#1088;&#1086;&#1095;&#1085;&#1099;&#1081;%20&#1076;&#1077;&#1085;&#1100;%2020.06.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водная по суб и аренд"/>
      <sheetName val="Нагрузка на вводах"/>
      <sheetName val="Нагрузка на вводах подстанций"/>
      <sheetName val="ВЕДОМОСТЬ АСКУЭ"/>
      <sheetName val="Таблица замеров"/>
      <sheetName val="График отключений 2.."/>
      <sheetName val="Гр. врем. откл. потребителя 1"/>
      <sheetName val="График отключение 1.."/>
      <sheetName val="График ограничения режима 2 и 3"/>
      <sheetName val="Лист1"/>
      <sheetName val="Лист2"/>
    </sheetNames>
    <sheetDataSet>
      <sheetData sheetId="0" refreshError="1"/>
      <sheetData sheetId="1" refreshError="1">
        <row r="11">
          <cell r="G11">
            <v>1.2806595248298924</v>
          </cell>
        </row>
        <row r="12">
          <cell r="G12">
            <v>1.1668844995615066</v>
          </cell>
        </row>
        <row r="13">
          <cell r="G13">
            <v>1.0829564856203797</v>
          </cell>
        </row>
        <row r="14">
          <cell r="G14">
            <v>1.0611280743511908</v>
          </cell>
        </row>
        <row r="15">
          <cell r="G15">
            <v>1.0763634144615226</v>
          </cell>
        </row>
        <row r="16">
          <cell r="G16">
            <v>1.2123232332239005</v>
          </cell>
        </row>
        <row r="17">
          <cell r="G17">
            <v>1.441566099328486</v>
          </cell>
        </row>
        <row r="18">
          <cell r="G18">
            <v>1.5320871844284703</v>
          </cell>
        </row>
        <row r="19">
          <cell r="G19">
            <v>1.6735709276752955</v>
          </cell>
        </row>
        <row r="20">
          <cell r="G20">
            <v>1.7687249816977195</v>
          </cell>
        </row>
        <row r="21">
          <cell r="G21">
            <v>1.7344231925604228</v>
          </cell>
        </row>
        <row r="22">
          <cell r="G22">
            <v>1.7496585326707546</v>
          </cell>
        </row>
        <row r="23">
          <cell r="G23">
            <v>1.7101892012738127</v>
          </cell>
        </row>
        <row r="24">
          <cell r="G24">
            <v>1.6744618832373033</v>
          </cell>
        </row>
        <row r="25">
          <cell r="G25">
            <v>1.6417638141116202</v>
          </cell>
        </row>
        <row r="26">
          <cell r="G26">
            <v>1.6427438652298285</v>
          </cell>
        </row>
        <row r="27">
          <cell r="G27">
            <v>1.6867570699930097</v>
          </cell>
        </row>
        <row r="28">
          <cell r="G28">
            <v>1.7340668103356196</v>
          </cell>
        </row>
        <row r="29">
          <cell r="G29">
            <v>1.7646265861124844</v>
          </cell>
        </row>
        <row r="30">
          <cell r="G30">
            <v>1.7101892012738127</v>
          </cell>
        </row>
        <row r="31">
          <cell r="G31">
            <v>1.7575880371726234</v>
          </cell>
        </row>
        <row r="32">
          <cell r="G32">
            <v>1.7753180528565766</v>
          </cell>
        </row>
        <row r="33">
          <cell r="G33">
            <v>1.6319633029295351</v>
          </cell>
        </row>
        <row r="34">
          <cell r="G34">
            <v>1.3838321789103858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5"/>
  <sheetViews>
    <sheetView view="pageBreakPreview" topLeftCell="A16" zoomScale="82" zoomScaleNormal="57" zoomScaleSheetLayoutView="82" workbookViewId="0">
      <selection activeCell="C22" sqref="C22"/>
    </sheetView>
  </sheetViews>
  <sheetFormatPr defaultRowHeight="15" x14ac:dyDescent="0.25"/>
  <cols>
    <col min="1" max="1" width="5.42578125" customWidth="1"/>
    <col min="2" max="2" width="14.42578125" customWidth="1"/>
    <col min="3" max="3" width="20.28515625" customWidth="1"/>
    <col min="4" max="4" width="19.85546875" customWidth="1"/>
    <col min="5" max="5" width="11.28515625" customWidth="1"/>
    <col min="6" max="6" width="13.42578125" customWidth="1"/>
    <col min="7" max="7" width="9.85546875" customWidth="1"/>
    <col min="8" max="16" width="9.7109375" customWidth="1"/>
    <col min="17" max="17" width="10.42578125" customWidth="1"/>
    <col min="18" max="18" width="10.85546875" customWidth="1"/>
    <col min="19" max="19" width="10.42578125" customWidth="1"/>
    <col min="20" max="21" width="10.5703125" customWidth="1"/>
    <col min="22" max="23" width="10.85546875" customWidth="1"/>
    <col min="24" max="25" width="10.42578125" customWidth="1"/>
    <col min="26" max="26" width="11" customWidth="1"/>
    <col min="27" max="27" width="10.42578125" customWidth="1"/>
    <col min="28" max="28" width="10.85546875" customWidth="1"/>
    <col min="29" max="29" width="11.140625" customWidth="1"/>
    <col min="30" max="30" width="10.5703125" customWidth="1"/>
  </cols>
  <sheetData>
    <row r="1" spans="1:30" ht="15.75" x14ac:dyDescent="0.25">
      <c r="A1" s="245" t="s">
        <v>102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</row>
    <row r="2" spans="1:30" ht="9" customHeight="1" x14ac:dyDescent="0.25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</row>
    <row r="3" spans="1:30" ht="15.75" x14ac:dyDescent="0.25">
      <c r="A3" s="246" t="s">
        <v>135</v>
      </c>
      <c r="B3" s="246"/>
      <c r="C3" s="246"/>
      <c r="D3" s="246"/>
      <c r="E3" s="246"/>
      <c r="F3" s="246"/>
      <c r="G3" s="246"/>
      <c r="H3" s="246"/>
      <c r="I3" s="246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</row>
    <row r="4" spans="1:30" ht="6" customHeight="1" x14ac:dyDescent="0.25">
      <c r="A4" s="133"/>
      <c r="B4" s="147"/>
      <c r="C4" s="147"/>
      <c r="D4" s="147"/>
      <c r="E4" s="147"/>
      <c r="F4" s="147"/>
      <c r="G4" s="147"/>
      <c r="H4" s="147"/>
      <c r="I4" s="147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</row>
    <row r="5" spans="1:30" ht="15.75" x14ac:dyDescent="0.25">
      <c r="A5" s="247" t="s">
        <v>136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</row>
    <row r="6" spans="1:30" ht="6.75" customHeight="1" x14ac:dyDescent="0.25">
      <c r="A6" s="133"/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</row>
    <row r="7" spans="1:30" ht="15.75" x14ac:dyDescent="0.25">
      <c r="A7" s="248" t="s">
        <v>137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</row>
    <row r="8" spans="1:30" ht="10.5" customHeight="1" x14ac:dyDescent="0.25">
      <c r="A8" s="133"/>
      <c r="B8" s="133"/>
      <c r="C8" s="134"/>
      <c r="D8" s="134"/>
      <c r="E8" s="134"/>
      <c r="F8" s="134"/>
      <c r="G8" s="134"/>
      <c r="H8" s="134"/>
      <c r="I8" s="134"/>
      <c r="J8" s="134"/>
      <c r="K8" s="134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</row>
    <row r="9" spans="1:30" ht="15.75" x14ac:dyDescent="0.25">
      <c r="A9" s="249" t="s">
        <v>191</v>
      </c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</row>
    <row r="10" spans="1:30" ht="8.25" customHeight="1" x14ac:dyDescent="0.25">
      <c r="A10" s="133"/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</row>
    <row r="11" spans="1:30" ht="8.25" customHeight="1" thickBot="1" x14ac:dyDescent="0.3">
      <c r="A11" s="133"/>
      <c r="B11" s="133"/>
      <c r="C11" s="136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</row>
    <row r="12" spans="1:30" ht="15.75" thickBot="1" x14ac:dyDescent="0.3">
      <c r="A12" s="250" t="s">
        <v>192</v>
      </c>
      <c r="B12" s="251"/>
      <c r="C12" s="251"/>
      <c r="D12" s="251"/>
      <c r="E12" s="251"/>
      <c r="F12" s="252"/>
      <c r="G12" s="256" t="s">
        <v>103</v>
      </c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7"/>
      <c r="AD12" s="257"/>
    </row>
    <row r="13" spans="1:30" ht="29.25" customHeight="1" thickBot="1" x14ac:dyDescent="0.3">
      <c r="A13" s="253"/>
      <c r="B13" s="254"/>
      <c r="C13" s="254"/>
      <c r="D13" s="254"/>
      <c r="E13" s="254"/>
      <c r="F13" s="255"/>
      <c r="G13" s="258"/>
      <c r="H13" s="259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  <c r="U13" s="259"/>
      <c r="V13" s="259"/>
      <c r="W13" s="259"/>
      <c r="X13" s="259"/>
      <c r="Y13" s="259"/>
      <c r="Z13" s="259"/>
      <c r="AA13" s="259"/>
      <c r="AB13" s="259"/>
      <c r="AC13" s="259"/>
      <c r="AD13" s="259"/>
    </row>
    <row r="14" spans="1:30" x14ac:dyDescent="0.25">
      <c r="A14" s="260" t="s">
        <v>104</v>
      </c>
      <c r="B14" s="262" t="s">
        <v>105</v>
      </c>
      <c r="C14" s="243" t="s">
        <v>106</v>
      </c>
      <c r="D14" s="243" t="s">
        <v>107</v>
      </c>
      <c r="E14" s="243" t="s">
        <v>108</v>
      </c>
      <c r="F14" s="243" t="s">
        <v>109</v>
      </c>
      <c r="G14" s="267">
        <v>0</v>
      </c>
      <c r="H14" s="265">
        <v>4.1666666666666664E-2</v>
      </c>
      <c r="I14" s="265">
        <v>8.3333333333333329E-2</v>
      </c>
      <c r="J14" s="265">
        <v>0.125</v>
      </c>
      <c r="K14" s="265">
        <v>0.16666666666666666</v>
      </c>
      <c r="L14" s="265">
        <v>0.20833333333333334</v>
      </c>
      <c r="M14" s="265">
        <v>0.25</v>
      </c>
      <c r="N14" s="265">
        <v>0.29166666666666669</v>
      </c>
      <c r="O14" s="265">
        <v>0.33333333333333331</v>
      </c>
      <c r="P14" s="265">
        <v>0.375</v>
      </c>
      <c r="Q14" s="265">
        <v>0.41666666666666669</v>
      </c>
      <c r="R14" s="265">
        <v>0.45833333333333331</v>
      </c>
      <c r="S14" s="265">
        <v>0.5</v>
      </c>
      <c r="T14" s="265">
        <v>0.54166666666666663</v>
      </c>
      <c r="U14" s="265">
        <v>0.58333333333333337</v>
      </c>
      <c r="V14" s="265">
        <v>0.625</v>
      </c>
      <c r="W14" s="265">
        <v>0.66666666666666663</v>
      </c>
      <c r="X14" s="265">
        <v>0.70833333333333337</v>
      </c>
      <c r="Y14" s="265">
        <v>0.75</v>
      </c>
      <c r="Z14" s="265">
        <v>0.79166666666666663</v>
      </c>
      <c r="AA14" s="265">
        <v>0.83333333333333337</v>
      </c>
      <c r="AB14" s="265">
        <v>0.875</v>
      </c>
      <c r="AC14" s="265">
        <v>0.91666666666666663</v>
      </c>
      <c r="AD14" s="269">
        <v>0.95833333333333337</v>
      </c>
    </row>
    <row r="15" spans="1:30" x14ac:dyDescent="0.25">
      <c r="A15" s="261"/>
      <c r="B15" s="263"/>
      <c r="C15" s="244"/>
      <c r="D15" s="244"/>
      <c r="E15" s="244"/>
      <c r="F15" s="244"/>
      <c r="G15" s="268"/>
      <c r="H15" s="266"/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  <c r="U15" s="266"/>
      <c r="V15" s="266"/>
      <c r="W15" s="266"/>
      <c r="X15" s="266"/>
      <c r="Y15" s="266"/>
      <c r="Z15" s="266"/>
      <c r="AA15" s="266"/>
      <c r="AB15" s="266"/>
      <c r="AC15" s="266"/>
      <c r="AD15" s="270"/>
    </row>
    <row r="16" spans="1:30" ht="81.75" customHeight="1" x14ac:dyDescent="0.25">
      <c r="A16" s="261"/>
      <c r="B16" s="264"/>
      <c r="C16" s="244"/>
      <c r="D16" s="244"/>
      <c r="E16" s="244"/>
      <c r="F16" s="244"/>
      <c r="G16" s="268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  <c r="Y16" s="266"/>
      <c r="Z16" s="266"/>
      <c r="AA16" s="266"/>
      <c r="AB16" s="266"/>
      <c r="AC16" s="266"/>
      <c r="AD16" s="271"/>
    </row>
    <row r="17" spans="1:30" ht="102.75" customHeight="1" x14ac:dyDescent="0.25">
      <c r="A17" s="165">
        <v>1</v>
      </c>
      <c r="B17" s="166" t="s">
        <v>110</v>
      </c>
      <c r="C17" s="167" t="s">
        <v>111</v>
      </c>
      <c r="D17" s="166" t="s">
        <v>112</v>
      </c>
      <c r="E17" s="168"/>
      <c r="F17" s="168"/>
      <c r="G17" s="227">
        <v>2.2319999999999984</v>
      </c>
      <c r="H17" s="228">
        <v>2.5439999999999987</v>
      </c>
      <c r="I17" s="228">
        <v>1.0319999999999987</v>
      </c>
      <c r="J17" s="228">
        <v>3.6239999999999961</v>
      </c>
      <c r="K17" s="228">
        <v>1.8240000000000112</v>
      </c>
      <c r="L17" s="228">
        <v>2.4719999999999942</v>
      </c>
      <c r="M17" s="228">
        <v>2.2320000000000011</v>
      </c>
      <c r="N17" s="228">
        <v>4.2959999999999958</v>
      </c>
      <c r="O17" s="228">
        <v>2.6879999999999953</v>
      </c>
      <c r="P17" s="228">
        <v>4.7016000000000098</v>
      </c>
      <c r="Q17" s="228">
        <v>3.0023999999999993</v>
      </c>
      <c r="R17" s="228">
        <v>3.1128000000000009</v>
      </c>
      <c r="S17" s="228">
        <v>3.3071999999999946</v>
      </c>
      <c r="T17" s="228">
        <v>2.9280000000000084</v>
      </c>
      <c r="U17" s="228">
        <v>2.9927999999999955</v>
      </c>
      <c r="V17" s="228">
        <v>2.9231999999999898</v>
      </c>
      <c r="W17" s="228">
        <v>2.815200000000003</v>
      </c>
      <c r="X17" s="228">
        <v>2.5032000000000032</v>
      </c>
      <c r="Y17" s="228">
        <v>2.4312000000000085</v>
      </c>
      <c r="Z17" s="228">
        <v>2.3832000000000022</v>
      </c>
      <c r="AA17" s="228">
        <v>2.5511999999999868</v>
      </c>
      <c r="AB17" s="228">
        <v>2.1864000000000074</v>
      </c>
      <c r="AC17" s="228">
        <v>3.1151999999999958</v>
      </c>
      <c r="AD17" s="229">
        <v>1.8432000000000099</v>
      </c>
    </row>
    <row r="18" spans="1:30" ht="116.25" customHeight="1" x14ac:dyDescent="0.25">
      <c r="A18" s="165">
        <v>2</v>
      </c>
      <c r="B18" s="166" t="s">
        <v>110</v>
      </c>
      <c r="C18" s="167" t="s">
        <v>113</v>
      </c>
      <c r="D18" s="166" t="s">
        <v>114</v>
      </c>
      <c r="E18" s="168"/>
      <c r="F18" s="168"/>
      <c r="G18" s="227">
        <v>3.7079999999999829</v>
      </c>
      <c r="H18" s="228">
        <v>4.2120000000000237</v>
      </c>
      <c r="I18" s="228">
        <v>3.6119999999999921</v>
      </c>
      <c r="J18" s="228">
        <v>3.4560000000000133</v>
      </c>
      <c r="K18" s="228">
        <v>4.2599999999999865</v>
      </c>
      <c r="L18" s="228">
        <v>3.9720000000000137</v>
      </c>
      <c r="M18" s="228">
        <v>3.8159999999999785</v>
      </c>
      <c r="N18" s="228">
        <v>4.4640000000000031</v>
      </c>
      <c r="O18" s="228">
        <v>5.2920000000000043</v>
      </c>
      <c r="P18" s="228">
        <v>6.9480000000000084</v>
      </c>
      <c r="Q18" s="228">
        <v>7.3799999999999883</v>
      </c>
      <c r="R18" s="228">
        <v>6.8039999999999958</v>
      </c>
      <c r="S18" s="228">
        <v>7.3200000000000074</v>
      </c>
      <c r="T18" s="228">
        <v>6.3155999999999963</v>
      </c>
      <c r="U18" s="228">
        <v>6.6840000000000073</v>
      </c>
      <c r="V18" s="228">
        <v>6.1680000000000028</v>
      </c>
      <c r="W18" s="228">
        <v>5.2079999999999975</v>
      </c>
      <c r="X18" s="228">
        <v>4.6560000000000077</v>
      </c>
      <c r="Y18" s="228">
        <v>4.7639999999999745</v>
      </c>
      <c r="Z18" s="228">
        <v>4.0800000000000161</v>
      </c>
      <c r="AA18" s="228">
        <v>5.6160000000000085</v>
      </c>
      <c r="AB18" s="228">
        <v>4.1039999999999992</v>
      </c>
      <c r="AC18" s="228">
        <v>3.2759999999999914</v>
      </c>
      <c r="AD18" s="228">
        <v>3.2279999999999913</v>
      </c>
    </row>
    <row r="19" spans="1:30" ht="84" customHeight="1" x14ac:dyDescent="0.25">
      <c r="A19" s="165">
        <v>3</v>
      </c>
      <c r="B19" s="166" t="s">
        <v>110</v>
      </c>
      <c r="C19" s="166" t="s">
        <v>115</v>
      </c>
      <c r="D19" s="166" t="s">
        <v>116</v>
      </c>
      <c r="E19" s="168"/>
      <c r="F19" s="168"/>
      <c r="G19" s="227">
        <v>0</v>
      </c>
      <c r="H19" s="228">
        <v>0</v>
      </c>
      <c r="I19" s="228">
        <v>0</v>
      </c>
      <c r="J19" s="228">
        <v>0</v>
      </c>
      <c r="K19" s="228">
        <v>0</v>
      </c>
      <c r="L19" s="228">
        <v>0</v>
      </c>
      <c r="M19" s="228">
        <v>0</v>
      </c>
      <c r="N19" s="228">
        <v>0.19200000000000444</v>
      </c>
      <c r="O19" s="228">
        <v>0</v>
      </c>
      <c r="P19" s="228">
        <v>0</v>
      </c>
      <c r="Q19" s="228">
        <v>0</v>
      </c>
      <c r="R19" s="228">
        <v>0</v>
      </c>
      <c r="S19" s="228">
        <v>0</v>
      </c>
      <c r="T19" s="228">
        <v>0</v>
      </c>
      <c r="U19" s="228">
        <v>4.7999999999998974E-2</v>
      </c>
      <c r="V19" s="228">
        <v>0</v>
      </c>
      <c r="W19" s="228">
        <v>0</v>
      </c>
      <c r="X19" s="228">
        <v>0</v>
      </c>
      <c r="Y19" s="228">
        <v>0</v>
      </c>
      <c r="Z19" s="228">
        <v>0</v>
      </c>
      <c r="AA19" s="228">
        <v>4.7999999999998974E-2</v>
      </c>
      <c r="AB19" s="228">
        <v>0</v>
      </c>
      <c r="AC19" s="228">
        <v>4.7999999999998974E-2</v>
      </c>
      <c r="AD19" s="228">
        <v>0</v>
      </c>
    </row>
    <row r="20" spans="1:30" ht="66.75" customHeight="1" x14ac:dyDescent="0.25">
      <c r="A20" s="165">
        <v>4</v>
      </c>
      <c r="B20" s="166" t="s">
        <v>110</v>
      </c>
      <c r="C20" s="166" t="s">
        <v>117</v>
      </c>
      <c r="D20" s="166" t="s">
        <v>118</v>
      </c>
      <c r="E20" s="168"/>
      <c r="F20" s="168"/>
      <c r="G20" s="227">
        <v>0</v>
      </c>
      <c r="H20" s="228">
        <v>0</v>
      </c>
      <c r="I20" s="228">
        <v>0</v>
      </c>
      <c r="J20" s="228">
        <v>0</v>
      </c>
      <c r="K20" s="228">
        <v>0</v>
      </c>
      <c r="L20" s="228">
        <v>0</v>
      </c>
      <c r="M20" s="228">
        <v>0</v>
      </c>
      <c r="N20" s="228">
        <v>0</v>
      </c>
      <c r="O20" s="228">
        <v>0</v>
      </c>
      <c r="P20" s="228">
        <v>0.2160000000000018</v>
      </c>
      <c r="Q20" s="228">
        <v>0</v>
      </c>
      <c r="R20" s="228">
        <v>0</v>
      </c>
      <c r="S20" s="228">
        <v>0</v>
      </c>
      <c r="T20" s="228">
        <v>0</v>
      </c>
      <c r="U20" s="228">
        <v>0</v>
      </c>
      <c r="V20" s="228">
        <v>0</v>
      </c>
      <c r="W20" s="228">
        <v>0</v>
      </c>
      <c r="X20" s="228">
        <v>0</v>
      </c>
      <c r="Y20" s="228">
        <v>0</v>
      </c>
      <c r="Z20" s="228">
        <v>0</v>
      </c>
      <c r="AA20" s="228">
        <v>0</v>
      </c>
      <c r="AB20" s="228">
        <v>0</v>
      </c>
      <c r="AC20" s="228">
        <v>0</v>
      </c>
      <c r="AD20" s="228">
        <v>0</v>
      </c>
    </row>
    <row r="21" spans="1:30" ht="62.25" customHeight="1" x14ac:dyDescent="0.25">
      <c r="A21" s="165">
        <v>5</v>
      </c>
      <c r="B21" s="166" t="s">
        <v>110</v>
      </c>
      <c r="C21" s="166" t="s">
        <v>119</v>
      </c>
      <c r="D21" s="166" t="s">
        <v>120</v>
      </c>
      <c r="E21" s="168"/>
      <c r="F21" s="168"/>
      <c r="G21" s="227">
        <v>0</v>
      </c>
      <c r="H21" s="228">
        <v>0</v>
      </c>
      <c r="I21" s="228">
        <v>0</v>
      </c>
      <c r="J21" s="228">
        <v>0</v>
      </c>
      <c r="K21" s="228">
        <v>0</v>
      </c>
      <c r="L21" s="228">
        <v>0.23999999999999969</v>
      </c>
      <c r="M21" s="228">
        <v>0</v>
      </c>
      <c r="N21" s="228">
        <v>0</v>
      </c>
      <c r="O21" s="228">
        <v>0</v>
      </c>
      <c r="P21" s="228">
        <v>0.19200000000000017</v>
      </c>
      <c r="Q21" s="228">
        <v>7.200000000000005E-2</v>
      </c>
      <c r="R21" s="228">
        <v>9.6000000000000085E-2</v>
      </c>
      <c r="S21" s="228">
        <v>7.1999999999999537E-2</v>
      </c>
      <c r="T21" s="228">
        <v>7.200000000000005E-2</v>
      </c>
      <c r="U21" s="228">
        <v>7.200000000000005E-2</v>
      </c>
      <c r="V21" s="228">
        <v>7.200000000000005E-2</v>
      </c>
      <c r="W21" s="228">
        <v>7.200000000000005E-2</v>
      </c>
      <c r="X21" s="228">
        <v>7.200000000000005E-2</v>
      </c>
      <c r="Y21" s="228">
        <v>4.8000000000000043E-2</v>
      </c>
      <c r="Z21" s="228">
        <v>4.8000000000000043E-2</v>
      </c>
      <c r="AA21" s="228">
        <v>4.8000000000000043E-2</v>
      </c>
      <c r="AB21" s="228">
        <v>2.4000000000000021E-2</v>
      </c>
      <c r="AC21" s="228">
        <v>0</v>
      </c>
      <c r="AD21" s="228">
        <v>2.4000000000000021E-2</v>
      </c>
    </row>
    <row r="22" spans="1:30" ht="52.5" customHeight="1" x14ac:dyDescent="0.25">
      <c r="A22" s="165">
        <v>6</v>
      </c>
      <c r="B22" s="166" t="s">
        <v>110</v>
      </c>
      <c r="C22" s="166" t="s">
        <v>121</v>
      </c>
      <c r="D22" s="166" t="s">
        <v>122</v>
      </c>
      <c r="E22" s="168"/>
      <c r="F22" s="168"/>
      <c r="G22" s="227">
        <v>0</v>
      </c>
      <c r="H22" s="228">
        <v>0</v>
      </c>
      <c r="I22" s="228">
        <v>0.47999999999999832</v>
      </c>
      <c r="J22" s="228">
        <v>0</v>
      </c>
      <c r="K22" s="228">
        <v>0</v>
      </c>
      <c r="L22" s="228">
        <v>0.48000000000000254</v>
      </c>
      <c r="M22" s="228">
        <v>0</v>
      </c>
      <c r="N22" s="228">
        <v>0.47999999999999832</v>
      </c>
      <c r="O22" s="228">
        <v>0</v>
      </c>
      <c r="P22" s="228">
        <v>0.72000000000000175</v>
      </c>
      <c r="Q22" s="228">
        <v>0.33599999999999708</v>
      </c>
      <c r="R22" s="228">
        <v>0.33600000000000135</v>
      </c>
      <c r="S22" s="228">
        <v>0.28799999999999815</v>
      </c>
      <c r="T22" s="228">
        <v>0.33600000000000135</v>
      </c>
      <c r="U22" s="228">
        <v>0.33600000000000135</v>
      </c>
      <c r="V22" s="228">
        <v>0.33599999999999708</v>
      </c>
      <c r="W22" s="228">
        <v>0.28800000000000237</v>
      </c>
      <c r="X22" s="228">
        <v>0.23999999999999916</v>
      </c>
      <c r="Y22" s="228">
        <v>0.23999999999999916</v>
      </c>
      <c r="Z22" s="228">
        <v>0.28800000000000237</v>
      </c>
      <c r="AA22" s="228">
        <v>0.23999999999999916</v>
      </c>
      <c r="AB22" s="228">
        <v>0.23999999999999916</v>
      </c>
      <c r="AC22" s="228">
        <v>0.19200000000000017</v>
      </c>
      <c r="AD22" s="228">
        <v>0.19200000000000017</v>
      </c>
    </row>
    <row r="23" spans="1:30" ht="57.75" customHeight="1" x14ac:dyDescent="0.25">
      <c r="A23" s="165">
        <v>7</v>
      </c>
      <c r="B23" s="166" t="s">
        <v>110</v>
      </c>
      <c r="C23" s="166" t="s">
        <v>123</v>
      </c>
      <c r="D23" s="166" t="s">
        <v>124</v>
      </c>
      <c r="E23" s="168"/>
      <c r="F23" s="168"/>
      <c r="G23" s="227">
        <v>7.1999999999998468E-2</v>
      </c>
      <c r="H23" s="228">
        <v>3.6000000000005625E-2</v>
      </c>
      <c r="I23" s="228">
        <v>3.5999999999999234E-2</v>
      </c>
      <c r="J23" s="228">
        <v>3.5999999999999234E-2</v>
      </c>
      <c r="K23" s="228">
        <v>7.1999999999998468E-2</v>
      </c>
      <c r="L23" s="228">
        <v>3.5999999999999234E-2</v>
      </c>
      <c r="M23" s="228">
        <v>3.5999999999999234E-2</v>
      </c>
      <c r="N23" s="228">
        <v>3.5999999999999234E-2</v>
      </c>
      <c r="O23" s="228">
        <v>7.2000000000004866E-2</v>
      </c>
      <c r="P23" s="228">
        <v>7.1999999999998468E-2</v>
      </c>
      <c r="Q23" s="228">
        <v>7.1999999999998468E-2</v>
      </c>
      <c r="R23" s="228">
        <v>0.2160000000000018</v>
      </c>
      <c r="S23" s="228">
        <v>0.2160000000000018</v>
      </c>
      <c r="T23" s="228">
        <v>0.14399999999999694</v>
      </c>
      <c r="U23" s="228">
        <v>0.14399999999999694</v>
      </c>
      <c r="V23" s="228">
        <v>0.14400000000000332</v>
      </c>
      <c r="W23" s="228">
        <v>7.1999999999998468E-2</v>
      </c>
      <c r="X23" s="228">
        <v>3.5999999999999234E-2</v>
      </c>
      <c r="Y23" s="228">
        <v>3.5999999999999234E-2</v>
      </c>
      <c r="Z23" s="228">
        <v>1.1520000000000008</v>
      </c>
      <c r="AA23" s="228">
        <v>3.5999999999999234E-2</v>
      </c>
      <c r="AB23" s="228">
        <v>3.6000000000005625E-2</v>
      </c>
      <c r="AC23" s="228">
        <v>3.5999999999999234E-2</v>
      </c>
      <c r="AD23" s="228">
        <v>3.5999999999999234E-2</v>
      </c>
    </row>
    <row r="24" spans="1:30" ht="56.25" customHeight="1" x14ac:dyDescent="0.25">
      <c r="A24" s="165">
        <v>8</v>
      </c>
      <c r="B24" s="166" t="s">
        <v>110</v>
      </c>
      <c r="C24" s="166" t="s">
        <v>125</v>
      </c>
      <c r="D24" s="166" t="s">
        <v>126</v>
      </c>
      <c r="E24" s="168"/>
      <c r="F24" s="168"/>
      <c r="G24" s="227">
        <v>0</v>
      </c>
      <c r="H24" s="228">
        <v>0</v>
      </c>
      <c r="I24" s="228">
        <v>0</v>
      </c>
      <c r="J24" s="228">
        <v>0</v>
      </c>
      <c r="K24" s="228">
        <v>7.1999999999998468E-2</v>
      </c>
      <c r="L24" s="228">
        <v>7.2000000000004866E-2</v>
      </c>
      <c r="M24" s="228">
        <v>0</v>
      </c>
      <c r="N24" s="228">
        <v>0.14399999999999694</v>
      </c>
      <c r="O24" s="228">
        <v>0.14400000000000332</v>
      </c>
      <c r="P24" s="228">
        <v>0.21599999999999539</v>
      </c>
      <c r="Q24" s="228">
        <v>0.2160000000000018</v>
      </c>
      <c r="R24" s="228">
        <v>0.14400000000000332</v>
      </c>
      <c r="S24" s="228">
        <v>0.14399999999999694</v>
      </c>
      <c r="T24" s="228">
        <v>0.35999999999999877</v>
      </c>
      <c r="U24" s="228">
        <v>0.2880000000000002</v>
      </c>
      <c r="V24" s="228">
        <v>7.1999999999998468E-2</v>
      </c>
      <c r="W24" s="228">
        <v>0</v>
      </c>
      <c r="X24" s="228">
        <v>0</v>
      </c>
      <c r="Y24" s="228">
        <v>0</v>
      </c>
      <c r="Z24" s="228">
        <v>7.2000000000004866E-2</v>
      </c>
      <c r="AA24" s="228">
        <v>7.1999999999998468E-2</v>
      </c>
      <c r="AB24" s="228">
        <v>0</v>
      </c>
      <c r="AC24" s="228">
        <v>0</v>
      </c>
      <c r="AD24" s="228">
        <v>7.1999999999998468E-2</v>
      </c>
    </row>
    <row r="25" spans="1:30" ht="56.25" customHeight="1" x14ac:dyDescent="0.25">
      <c r="A25" s="165">
        <v>9</v>
      </c>
      <c r="B25" s="166" t="s">
        <v>110</v>
      </c>
      <c r="C25" s="166" t="s">
        <v>127</v>
      </c>
      <c r="D25" s="166" t="s">
        <v>128</v>
      </c>
      <c r="E25" s="169"/>
      <c r="F25" s="168"/>
      <c r="G25" s="227">
        <v>0.50400000000000045</v>
      </c>
      <c r="H25" s="228">
        <v>0.35999999999999877</v>
      </c>
      <c r="I25" s="228">
        <v>0.36000000000000032</v>
      </c>
      <c r="J25" s="228">
        <v>0.43200000000000038</v>
      </c>
      <c r="K25" s="228">
        <v>0.36000000000000032</v>
      </c>
      <c r="L25" s="228">
        <v>0.43199999999999883</v>
      </c>
      <c r="M25" s="228">
        <v>0.43200000000000038</v>
      </c>
      <c r="N25" s="228">
        <v>0.43200000000000038</v>
      </c>
      <c r="O25" s="228">
        <v>0.43200000000000038</v>
      </c>
      <c r="P25" s="228">
        <v>0.50399999999999889</v>
      </c>
      <c r="Q25" s="228">
        <v>0.50400000000000045</v>
      </c>
      <c r="R25" s="228">
        <v>0.43199999999999883</v>
      </c>
      <c r="S25" s="228">
        <v>0.504000000000002</v>
      </c>
      <c r="T25" s="228">
        <v>0.43200000000000038</v>
      </c>
      <c r="U25" s="228">
        <v>0.43200000000000038</v>
      </c>
      <c r="V25" s="228">
        <v>0.35999999999999877</v>
      </c>
      <c r="W25" s="228">
        <v>0.2880000000000002</v>
      </c>
      <c r="X25" s="228">
        <v>0.35999999999999877</v>
      </c>
      <c r="Y25" s="228">
        <v>0.36000000000000193</v>
      </c>
      <c r="Z25" s="228">
        <v>0.2880000000000002</v>
      </c>
      <c r="AA25" s="228">
        <v>0.35999999999999877</v>
      </c>
      <c r="AB25" s="228">
        <v>0.2880000000000002</v>
      </c>
      <c r="AC25" s="228">
        <v>0.1440000000000001</v>
      </c>
      <c r="AD25" s="228">
        <v>0.2880000000000002</v>
      </c>
    </row>
    <row r="26" spans="1:30" ht="48.75" customHeight="1" x14ac:dyDescent="0.25">
      <c r="A26" s="165">
        <v>10</v>
      </c>
      <c r="B26" s="166" t="s">
        <v>110</v>
      </c>
      <c r="C26" s="166" t="s">
        <v>123</v>
      </c>
      <c r="D26" s="166" t="s">
        <v>129</v>
      </c>
      <c r="E26" s="169"/>
      <c r="F26" s="168"/>
      <c r="G26" s="227">
        <v>7.1999999999998468E-2</v>
      </c>
      <c r="H26" s="228">
        <v>3.6000000000005625E-2</v>
      </c>
      <c r="I26" s="228">
        <v>3.5999999999999234E-2</v>
      </c>
      <c r="J26" s="228">
        <v>3.5999999999999234E-2</v>
      </c>
      <c r="K26" s="228">
        <v>7.1999999999998468E-2</v>
      </c>
      <c r="L26" s="228">
        <v>3.5999999999999234E-2</v>
      </c>
      <c r="M26" s="228">
        <v>3.5999999999999234E-2</v>
      </c>
      <c r="N26" s="228">
        <v>3.5999999999999234E-2</v>
      </c>
      <c r="O26" s="228">
        <v>7.2000000000004866E-2</v>
      </c>
      <c r="P26" s="228">
        <v>7.1999999999998468E-2</v>
      </c>
      <c r="Q26" s="228">
        <v>7.1999999999998468E-2</v>
      </c>
      <c r="R26" s="228">
        <v>0.2160000000000018</v>
      </c>
      <c r="S26" s="228">
        <v>0.2160000000000018</v>
      </c>
      <c r="T26" s="228">
        <v>0.14399999999999694</v>
      </c>
      <c r="U26" s="228">
        <v>0.14399999999999694</v>
      </c>
      <c r="V26" s="228">
        <v>0.14400000000000332</v>
      </c>
      <c r="W26" s="228">
        <v>7.1999999999998468E-2</v>
      </c>
      <c r="X26" s="228">
        <v>3.5999999999999234E-2</v>
      </c>
      <c r="Y26" s="228">
        <v>3.5999999999999234E-2</v>
      </c>
      <c r="Z26" s="228">
        <v>1.1520000000000008</v>
      </c>
      <c r="AA26" s="228">
        <v>3.5999999999999234E-2</v>
      </c>
      <c r="AB26" s="228">
        <v>3.6000000000005625E-2</v>
      </c>
      <c r="AC26" s="228">
        <v>3.5999999999999234E-2</v>
      </c>
      <c r="AD26" s="228">
        <v>3.5999999999999234E-2</v>
      </c>
    </row>
    <row r="27" spans="1:30" ht="51.75" customHeight="1" x14ac:dyDescent="0.25">
      <c r="A27" s="165">
        <v>11</v>
      </c>
      <c r="B27" s="166" t="s">
        <v>110</v>
      </c>
      <c r="C27" s="166" t="s">
        <v>130</v>
      </c>
      <c r="D27" s="276" t="s">
        <v>128</v>
      </c>
      <c r="E27" s="278"/>
      <c r="F27" s="278"/>
      <c r="G27" s="280">
        <v>0.10080000000000489</v>
      </c>
      <c r="H27" s="272">
        <v>0.1007999999999953</v>
      </c>
      <c r="I27" s="272">
        <v>0.17279999999999693</v>
      </c>
      <c r="J27" s="272">
        <v>0.10080000000000489</v>
      </c>
      <c r="K27" s="272">
        <v>0.1007999999999953</v>
      </c>
      <c r="L27" s="272">
        <v>0.10080000000000489</v>
      </c>
      <c r="M27" s="272">
        <v>0.17279999999999693</v>
      </c>
      <c r="N27" s="272">
        <v>0.18000000000000571</v>
      </c>
      <c r="O27" s="272">
        <v>0.17999999999999933</v>
      </c>
      <c r="P27" s="272">
        <v>0.28799999999999709</v>
      </c>
      <c r="Q27" s="272">
        <v>0.28799999999999709</v>
      </c>
      <c r="R27" s="272">
        <v>0.18000000000000577</v>
      </c>
      <c r="S27" s="272">
        <v>0.25199999999999784</v>
      </c>
      <c r="T27" s="272">
        <v>0.24480000000000185</v>
      </c>
      <c r="U27" s="272">
        <v>0.28079999999999783</v>
      </c>
      <c r="V27" s="272">
        <v>0.24480000000000185</v>
      </c>
      <c r="W27" s="272">
        <v>0.19439999999999774</v>
      </c>
      <c r="X27" s="272">
        <v>0.21599999999999861</v>
      </c>
      <c r="Y27" s="272">
        <v>0.21599999999999861</v>
      </c>
      <c r="Z27" s="272">
        <v>0.2304000000000066</v>
      </c>
      <c r="AA27" s="272">
        <v>0.11519999999999371</v>
      </c>
      <c r="AB27" s="272">
        <v>0.12240000000000251</v>
      </c>
      <c r="AC27" s="272">
        <v>8.6400000000000088E-2</v>
      </c>
      <c r="AD27" s="272">
        <v>8.6399999999996882E-2</v>
      </c>
    </row>
    <row r="28" spans="1:30" ht="51.75" customHeight="1" thickBot="1" x14ac:dyDescent="0.3">
      <c r="A28" s="170">
        <v>12</v>
      </c>
      <c r="B28" s="171" t="s">
        <v>110</v>
      </c>
      <c r="C28" s="171" t="s">
        <v>131</v>
      </c>
      <c r="D28" s="277"/>
      <c r="E28" s="279"/>
      <c r="F28" s="279"/>
      <c r="G28" s="281"/>
      <c r="H28" s="273"/>
      <c r="I28" s="273"/>
      <c r="J28" s="273"/>
      <c r="K28" s="273"/>
      <c r="L28" s="273"/>
      <c r="M28" s="273"/>
      <c r="N28" s="273"/>
      <c r="O28" s="273"/>
      <c r="P28" s="273"/>
      <c r="Q28" s="273"/>
      <c r="R28" s="273"/>
      <c r="S28" s="273"/>
      <c r="T28" s="273"/>
      <c r="U28" s="273"/>
      <c r="V28" s="273"/>
      <c r="W28" s="273"/>
      <c r="X28" s="273"/>
      <c r="Y28" s="273"/>
      <c r="Z28" s="273"/>
      <c r="AA28" s="273"/>
      <c r="AB28" s="273"/>
      <c r="AC28" s="273"/>
      <c r="AD28" s="273"/>
    </row>
    <row r="29" spans="1:30" ht="11.25" customHeight="1" x14ac:dyDescent="0.25">
      <c r="A29" s="133"/>
      <c r="B29" s="133"/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</row>
    <row r="30" spans="1:30" ht="7.5" customHeight="1" x14ac:dyDescent="0.25">
      <c r="A30" s="133"/>
      <c r="B30" s="133"/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3"/>
      <c r="U30" s="133"/>
      <c r="V30" s="133"/>
      <c r="W30" s="133"/>
      <c r="X30" s="133"/>
      <c r="Y30" s="133"/>
      <c r="Z30" s="133"/>
      <c r="AA30" s="133"/>
      <c r="AB30" s="133"/>
      <c r="AC30" s="133"/>
      <c r="AD30" s="133"/>
    </row>
    <row r="31" spans="1:30" s="193" customFormat="1" ht="7.5" customHeight="1" x14ac:dyDescent="0.25">
      <c r="A31" s="200"/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0"/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200"/>
      <c r="AD31" s="200"/>
    </row>
    <row r="32" spans="1:30" s="193" customFormat="1" ht="15.75" x14ac:dyDescent="0.25">
      <c r="A32" s="242" t="s">
        <v>46</v>
      </c>
      <c r="B32" s="242"/>
      <c r="C32" s="242"/>
      <c r="D32" s="138"/>
      <c r="E32" s="201"/>
      <c r="F32" s="201"/>
      <c r="G32" s="202"/>
      <c r="H32" s="203"/>
      <c r="I32" s="203"/>
      <c r="J32" s="201"/>
      <c r="K32" s="201"/>
      <c r="L32" s="201"/>
      <c r="M32" s="204"/>
      <c r="N32" s="204"/>
      <c r="O32" s="204"/>
      <c r="P32" s="204"/>
      <c r="Q32" s="204"/>
      <c r="R32" s="204"/>
      <c r="S32" s="204"/>
      <c r="T32" s="204"/>
      <c r="U32" s="204"/>
      <c r="V32" s="204"/>
      <c r="W32" s="204"/>
      <c r="X32" s="204"/>
      <c r="Y32" s="204"/>
      <c r="Z32" s="204"/>
      <c r="AA32" s="204"/>
      <c r="AB32" s="204"/>
      <c r="AC32" s="204"/>
      <c r="AD32" s="204"/>
    </row>
    <row r="33" spans="1:30" s="193" customFormat="1" ht="14.25" customHeight="1" x14ac:dyDescent="0.25">
      <c r="A33" s="241" t="s">
        <v>132</v>
      </c>
      <c r="B33" s="241"/>
      <c r="C33" s="241"/>
      <c r="D33" s="274" t="s">
        <v>133</v>
      </c>
      <c r="E33" s="274"/>
      <c r="F33" s="274"/>
      <c r="G33" s="274"/>
      <c r="H33" s="275" t="s">
        <v>134</v>
      </c>
      <c r="I33" s="275"/>
      <c r="J33" s="275"/>
      <c r="K33" s="275"/>
      <c r="L33" s="275"/>
      <c r="M33" s="275"/>
      <c r="N33" s="138"/>
      <c r="O33" s="138"/>
      <c r="P33" s="138"/>
      <c r="Q33" s="204"/>
      <c r="R33" s="204"/>
      <c r="S33" s="204"/>
      <c r="T33" s="204"/>
      <c r="U33" s="204"/>
      <c r="V33" s="204"/>
      <c r="W33" s="204"/>
      <c r="X33" s="204"/>
      <c r="Y33" s="204"/>
      <c r="Z33" s="204"/>
      <c r="AA33" s="204"/>
      <c r="AB33" s="204"/>
      <c r="AC33" s="204"/>
      <c r="AD33" s="204"/>
    </row>
    <row r="34" spans="1:30" s="193" customFormat="1" ht="8.25" customHeight="1" x14ac:dyDescent="0.25">
      <c r="A34" s="241"/>
      <c r="B34" s="241"/>
      <c r="C34" s="241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200"/>
      <c r="AD34" s="200"/>
    </row>
    <row r="35" spans="1:30" s="193" customFormat="1" x14ac:dyDescent="0.25"/>
  </sheetData>
  <mergeCells count="68">
    <mergeCell ref="AB27:AB28"/>
    <mergeCell ref="AC27:AC28"/>
    <mergeCell ref="AD27:AD28"/>
    <mergeCell ref="S27:S28"/>
    <mergeCell ref="T27:T28"/>
    <mergeCell ref="U27:U28"/>
    <mergeCell ref="V27:V28"/>
    <mergeCell ref="W27:W28"/>
    <mergeCell ref="X27:X28"/>
    <mergeCell ref="AA27:AA28"/>
    <mergeCell ref="R27:R28"/>
    <mergeCell ref="D33:G33"/>
    <mergeCell ref="H33:M33"/>
    <mergeCell ref="Y27:Y28"/>
    <mergeCell ref="Z27:Z28"/>
    <mergeCell ref="D27:D28"/>
    <mergeCell ref="E27:E28"/>
    <mergeCell ref="F27:F28"/>
    <mergeCell ref="G27:G28"/>
    <mergeCell ref="H27:H28"/>
    <mergeCell ref="M27:M28"/>
    <mergeCell ref="I27:I28"/>
    <mergeCell ref="J27:J28"/>
    <mergeCell ref="K27:K28"/>
    <mergeCell ref="L27:L28"/>
    <mergeCell ref="Q14:Q16"/>
    <mergeCell ref="N27:N28"/>
    <mergeCell ref="O27:O28"/>
    <mergeCell ref="P27:P28"/>
    <mergeCell ref="Q27:Q28"/>
    <mergeCell ref="AD14:AD16"/>
    <mergeCell ref="S14:S16"/>
    <mergeCell ref="T14:T16"/>
    <mergeCell ref="U14:U16"/>
    <mergeCell ref="V14:V16"/>
    <mergeCell ref="W14:W16"/>
    <mergeCell ref="X14:X16"/>
    <mergeCell ref="Z14:Z16"/>
    <mergeCell ref="AA14:AA16"/>
    <mergeCell ref="AB14:AB16"/>
    <mergeCell ref="AC14:AC16"/>
    <mergeCell ref="Y14:Y16"/>
    <mergeCell ref="L14:L16"/>
    <mergeCell ref="M14:M16"/>
    <mergeCell ref="N14:N16"/>
    <mergeCell ref="O14:O16"/>
    <mergeCell ref="P14:P16"/>
    <mergeCell ref="G14:G16"/>
    <mergeCell ref="H14:H16"/>
    <mergeCell ref="I14:I16"/>
    <mergeCell ref="J14:J16"/>
    <mergeCell ref="K14:K16"/>
    <mergeCell ref="A33:C34"/>
    <mergeCell ref="A32:C32"/>
    <mergeCell ref="F14:F16"/>
    <mergeCell ref="A1:O1"/>
    <mergeCell ref="A3:I3"/>
    <mergeCell ref="A5:N5"/>
    <mergeCell ref="A7:L7"/>
    <mergeCell ref="A9:M9"/>
    <mergeCell ref="A12:F13"/>
    <mergeCell ref="G12:AD13"/>
    <mergeCell ref="A14:A16"/>
    <mergeCell ref="B14:B16"/>
    <mergeCell ref="C14:C16"/>
    <mergeCell ref="D14:D16"/>
    <mergeCell ref="E14:E16"/>
    <mergeCell ref="R14:R16"/>
  </mergeCells>
  <pageMargins left="0.25" right="0.25" top="0.75" bottom="0.75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47"/>
  <sheetViews>
    <sheetView view="pageBreakPreview" zoomScale="60" zoomScaleNormal="51" workbookViewId="0">
      <selection activeCell="X33" sqref="X33:X34"/>
    </sheetView>
  </sheetViews>
  <sheetFormatPr defaultRowHeight="15" x14ac:dyDescent="0.25"/>
  <cols>
    <col min="1" max="1" width="6.5703125" customWidth="1"/>
    <col min="2" max="2" width="17.7109375" customWidth="1"/>
    <col min="3" max="3" width="16.140625" customWidth="1"/>
    <col min="4" max="4" width="18.140625" customWidth="1"/>
    <col min="5" max="5" width="16.140625" customWidth="1"/>
    <col min="6" max="6" width="17.5703125" customWidth="1"/>
    <col min="7" max="7" width="16" customWidth="1"/>
    <col min="9" max="9" width="12.140625" customWidth="1"/>
    <col min="10" max="10" width="9.42578125" customWidth="1"/>
    <col min="14" max="14" width="28.5703125" customWidth="1"/>
    <col min="15" max="15" width="20.7109375" customWidth="1"/>
    <col min="16" max="39" width="15.140625" customWidth="1"/>
  </cols>
  <sheetData>
    <row r="1" spans="1:39" ht="18.75" x14ac:dyDescent="0.3">
      <c r="A1" s="283" t="s">
        <v>138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175"/>
      <c r="M1" s="175"/>
      <c r="N1" s="175"/>
      <c r="O1" s="175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75"/>
      <c r="AB1" s="175"/>
      <c r="AC1" s="175"/>
    </row>
    <row r="2" spans="1:39" ht="6.75" customHeight="1" x14ac:dyDescent="0.3">
      <c r="A2" s="176"/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</row>
    <row r="3" spans="1:39" ht="18.75" x14ac:dyDescent="0.3">
      <c r="A3" s="282" t="s">
        <v>196</v>
      </c>
      <c r="B3" s="282"/>
      <c r="C3" s="282"/>
      <c r="D3" s="282"/>
      <c r="E3" s="282"/>
      <c r="F3" s="282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76"/>
      <c r="AC3" s="176"/>
    </row>
    <row r="4" spans="1:39" ht="6.75" customHeight="1" x14ac:dyDescent="0.3">
      <c r="A4" s="176"/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6"/>
      <c r="AC4" s="176"/>
    </row>
    <row r="5" spans="1:39" ht="18.75" x14ac:dyDescent="0.3">
      <c r="A5" s="178" t="s">
        <v>197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6"/>
      <c r="AC5" s="176"/>
    </row>
    <row r="6" spans="1:39" ht="7.5" customHeight="1" x14ac:dyDescent="0.3">
      <c r="A6" s="176"/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8"/>
      <c r="AB6" s="176"/>
      <c r="AC6" s="176"/>
    </row>
    <row r="7" spans="1:39" ht="20.25" customHeight="1" x14ac:dyDescent="0.3">
      <c r="A7" s="180" t="s">
        <v>198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76"/>
      <c r="AC7" s="176"/>
    </row>
    <row r="8" spans="1:39" ht="7.5" customHeight="1" x14ac:dyDescent="0.3">
      <c r="A8" s="176"/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</row>
    <row r="9" spans="1:39" ht="18.75" x14ac:dyDescent="0.3">
      <c r="A9" s="283" t="s">
        <v>193</v>
      </c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3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</row>
    <row r="10" spans="1:39" ht="18.75" x14ac:dyDescent="0.3">
      <c r="A10" s="174"/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</row>
    <row r="11" spans="1:39" s="191" customFormat="1" ht="10.5" customHeight="1" thickBot="1" x14ac:dyDescent="0.3"/>
    <row r="12" spans="1:39" ht="55.5" customHeight="1" thickBot="1" x14ac:dyDescent="0.3">
      <c r="A12" s="301" t="s">
        <v>104</v>
      </c>
      <c r="B12" s="303" t="s">
        <v>139</v>
      </c>
      <c r="C12" s="304"/>
      <c r="D12" s="303" t="s">
        <v>140</v>
      </c>
      <c r="E12" s="304"/>
      <c r="F12" s="312" t="s">
        <v>145</v>
      </c>
      <c r="G12" s="303"/>
      <c r="H12" s="305" t="s">
        <v>141</v>
      </c>
      <c r="I12" s="305"/>
      <c r="J12" s="305"/>
      <c r="K12" s="307" t="s">
        <v>142</v>
      </c>
      <c r="L12" s="307"/>
      <c r="M12" s="307"/>
      <c r="N12" s="307"/>
      <c r="O12" s="309" t="s">
        <v>143</v>
      </c>
      <c r="P12" s="290"/>
      <c r="Q12" s="291"/>
      <c r="R12" s="291"/>
      <c r="S12" s="291"/>
      <c r="T12" s="291"/>
      <c r="U12" s="291" t="s">
        <v>144</v>
      </c>
      <c r="V12" s="291"/>
      <c r="W12" s="291"/>
      <c r="X12" s="291"/>
      <c r="Y12" s="291"/>
      <c r="Z12" s="291"/>
      <c r="AA12" s="291"/>
      <c r="AB12" s="291"/>
      <c r="AC12" s="291"/>
      <c r="AD12" s="291"/>
      <c r="AE12" s="291"/>
      <c r="AF12" s="291"/>
      <c r="AG12" s="291"/>
      <c r="AH12" s="291"/>
      <c r="AI12" s="291"/>
      <c r="AJ12" s="291"/>
      <c r="AK12" s="291"/>
      <c r="AL12" s="291"/>
      <c r="AM12" s="292"/>
    </row>
    <row r="13" spans="1:39" ht="15.75" customHeight="1" thickBot="1" x14ac:dyDescent="0.3">
      <c r="A13" s="302"/>
      <c r="B13" s="299" t="s">
        <v>146</v>
      </c>
      <c r="C13" s="300" t="s">
        <v>147</v>
      </c>
      <c r="D13" s="299" t="s">
        <v>146</v>
      </c>
      <c r="E13" s="300" t="s">
        <v>147</v>
      </c>
      <c r="F13" s="313" t="s">
        <v>146</v>
      </c>
      <c r="G13" s="313" t="s">
        <v>147</v>
      </c>
      <c r="H13" s="306"/>
      <c r="I13" s="306"/>
      <c r="J13" s="306"/>
      <c r="K13" s="308"/>
      <c r="L13" s="308"/>
      <c r="M13" s="308"/>
      <c r="N13" s="308"/>
      <c r="O13" s="310"/>
      <c r="P13" s="314">
        <v>0</v>
      </c>
      <c r="Q13" s="315">
        <v>4.1666666666666664E-2</v>
      </c>
      <c r="R13" s="315">
        <v>8.3333333333333301E-2</v>
      </c>
      <c r="S13" s="295">
        <v>0.125</v>
      </c>
      <c r="T13" s="295">
        <v>0.16666666666666699</v>
      </c>
      <c r="U13" s="295">
        <v>0.20833333333333301</v>
      </c>
      <c r="V13" s="295">
        <v>0.25</v>
      </c>
      <c r="W13" s="295">
        <v>0.29166666666666702</v>
      </c>
      <c r="X13" s="295">
        <v>0.33333333333333298</v>
      </c>
      <c r="Y13" s="295">
        <v>0.375</v>
      </c>
      <c r="Z13" s="295">
        <v>0.41666666666666702</v>
      </c>
      <c r="AA13" s="295">
        <v>0.45833333333333398</v>
      </c>
      <c r="AB13" s="295">
        <v>0.5</v>
      </c>
      <c r="AC13" s="295">
        <v>0.54166666666666696</v>
      </c>
      <c r="AD13" s="295">
        <v>0.58333333333333404</v>
      </c>
      <c r="AE13" s="295">
        <v>0.625</v>
      </c>
      <c r="AF13" s="295">
        <v>0.66666666666666696</v>
      </c>
      <c r="AG13" s="295">
        <v>0.70833333333333404</v>
      </c>
      <c r="AH13" s="295">
        <v>0.75</v>
      </c>
      <c r="AI13" s="295">
        <v>0.79166666666666696</v>
      </c>
      <c r="AJ13" s="295">
        <v>0.83333333333333404</v>
      </c>
      <c r="AK13" s="295">
        <v>0.875</v>
      </c>
      <c r="AL13" s="295">
        <v>0.91666666666666696</v>
      </c>
      <c r="AM13" s="295">
        <v>0.95833333333333404</v>
      </c>
    </row>
    <row r="14" spans="1:39" ht="20.25" customHeight="1" x14ac:dyDescent="0.25">
      <c r="A14" s="302"/>
      <c r="B14" s="299"/>
      <c r="C14" s="300"/>
      <c r="D14" s="299"/>
      <c r="E14" s="300"/>
      <c r="F14" s="311"/>
      <c r="G14" s="311"/>
      <c r="H14" s="306"/>
      <c r="I14" s="306"/>
      <c r="J14" s="306"/>
      <c r="K14" s="308"/>
      <c r="L14" s="308"/>
      <c r="M14" s="308"/>
      <c r="N14" s="308"/>
      <c r="O14" s="311"/>
      <c r="P14" s="310"/>
      <c r="Q14" s="315"/>
      <c r="R14" s="315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96"/>
      <c r="AL14" s="296"/>
      <c r="AM14" s="296"/>
    </row>
    <row r="15" spans="1:39" ht="20.100000000000001" customHeight="1" x14ac:dyDescent="0.3">
      <c r="A15" s="189">
        <v>1</v>
      </c>
      <c r="B15" s="184">
        <v>49.2</v>
      </c>
      <c r="C15" s="185">
        <v>0.5</v>
      </c>
      <c r="D15" s="184">
        <v>49.2</v>
      </c>
      <c r="E15" s="185">
        <v>0.5</v>
      </c>
      <c r="F15" s="181"/>
      <c r="G15" s="181"/>
      <c r="H15" s="316" t="s">
        <v>111</v>
      </c>
      <c r="I15" s="316"/>
      <c r="J15" s="316"/>
      <c r="K15" s="294" t="s">
        <v>148</v>
      </c>
      <c r="L15" s="294"/>
      <c r="M15" s="294"/>
      <c r="N15" s="294"/>
      <c r="O15" s="317"/>
      <c r="P15" s="297">
        <v>0.19200000000000017</v>
      </c>
      <c r="Q15" s="289">
        <v>0.1440000000000001</v>
      </c>
      <c r="R15" s="284">
        <v>0.19200000000000017</v>
      </c>
      <c r="S15" s="297">
        <v>0.1440000000000001</v>
      </c>
      <c r="T15" s="289">
        <v>0.1440000000000001</v>
      </c>
      <c r="U15" s="284">
        <v>0.19199999999999909</v>
      </c>
      <c r="V15" s="297">
        <v>0.19200000000000017</v>
      </c>
      <c r="W15" s="289">
        <v>0.6720000000000006</v>
      </c>
      <c r="X15" s="284">
        <v>0.2880000000000002</v>
      </c>
      <c r="Y15" s="297">
        <v>1.1855999999999962</v>
      </c>
      <c r="Z15" s="289">
        <v>0.32639999999999819</v>
      </c>
      <c r="AA15" s="284">
        <v>7.6800000000003268E-2</v>
      </c>
      <c r="AB15" s="297">
        <v>0.54719999999999935</v>
      </c>
      <c r="AC15" s="289">
        <v>0.38399999999999812</v>
      </c>
      <c r="AD15" s="284">
        <v>0.38880000000000192</v>
      </c>
      <c r="AE15" s="297">
        <v>0.35519999999999707</v>
      </c>
      <c r="AF15" s="289">
        <v>0.35520000000000351</v>
      </c>
      <c r="AG15" s="284">
        <v>0.23519999999999969</v>
      </c>
      <c r="AH15" s="297">
        <v>0.23519999999999969</v>
      </c>
      <c r="AI15" s="289">
        <v>0.21120000000000019</v>
      </c>
      <c r="AJ15" s="284">
        <v>0.4512000000000036</v>
      </c>
      <c r="AK15" s="297">
        <v>0.20640000000000072</v>
      </c>
      <c r="AL15" s="289">
        <v>6.7199999999998997E-2</v>
      </c>
      <c r="AM15" s="284">
        <v>0.1872000000000007</v>
      </c>
    </row>
    <row r="16" spans="1:39" ht="20.100000000000001" customHeight="1" x14ac:dyDescent="0.3">
      <c r="A16" s="189">
        <v>2</v>
      </c>
      <c r="B16" s="184">
        <v>0</v>
      </c>
      <c r="C16" s="185">
        <v>0</v>
      </c>
      <c r="D16" s="184">
        <v>0</v>
      </c>
      <c r="E16" s="185">
        <v>0</v>
      </c>
      <c r="F16" s="181"/>
      <c r="G16" s="181"/>
      <c r="H16" s="316"/>
      <c r="I16" s="316"/>
      <c r="J16" s="316"/>
      <c r="K16" s="294"/>
      <c r="L16" s="294"/>
      <c r="M16" s="294"/>
      <c r="N16" s="294"/>
      <c r="O16" s="318"/>
      <c r="P16" s="298"/>
      <c r="Q16" s="289"/>
      <c r="R16" s="284"/>
      <c r="S16" s="298"/>
      <c r="T16" s="289"/>
      <c r="U16" s="284"/>
      <c r="V16" s="298"/>
      <c r="W16" s="289"/>
      <c r="X16" s="284"/>
      <c r="Y16" s="298"/>
      <c r="Z16" s="289"/>
      <c r="AA16" s="284"/>
      <c r="AB16" s="298"/>
      <c r="AC16" s="289"/>
      <c r="AD16" s="284"/>
      <c r="AE16" s="298"/>
      <c r="AF16" s="289"/>
      <c r="AG16" s="284"/>
      <c r="AH16" s="298"/>
      <c r="AI16" s="289"/>
      <c r="AJ16" s="284"/>
      <c r="AK16" s="298"/>
      <c r="AL16" s="289"/>
      <c r="AM16" s="284"/>
    </row>
    <row r="17" spans="1:39" ht="20.100000000000001" customHeight="1" x14ac:dyDescent="0.3">
      <c r="A17" s="189">
        <v>3</v>
      </c>
      <c r="B17" s="184">
        <v>49.2</v>
      </c>
      <c r="C17" s="185">
        <v>0.5</v>
      </c>
      <c r="D17" s="184">
        <v>49.2</v>
      </c>
      <c r="E17" s="185">
        <v>0.5</v>
      </c>
      <c r="F17" s="181"/>
      <c r="G17" s="181"/>
      <c r="H17" s="316" t="s">
        <v>113</v>
      </c>
      <c r="I17" s="316"/>
      <c r="J17" s="316"/>
      <c r="K17" s="294" t="s">
        <v>149</v>
      </c>
      <c r="L17" s="294"/>
      <c r="M17" s="294"/>
      <c r="N17" s="294"/>
      <c r="O17" s="317"/>
      <c r="P17" s="289">
        <v>0.28799999999999387</v>
      </c>
      <c r="Q17" s="289">
        <v>0.28800000000000447</v>
      </c>
      <c r="R17" s="284">
        <v>0.33599999999999708</v>
      </c>
      <c r="S17" s="289">
        <v>0.28800000000000447</v>
      </c>
      <c r="T17" s="289">
        <v>0.33599999999999708</v>
      </c>
      <c r="U17" s="284">
        <v>0.33600000000000352</v>
      </c>
      <c r="V17" s="289">
        <v>0.28799999999999387</v>
      </c>
      <c r="W17" s="289">
        <v>0.50400000000000422</v>
      </c>
      <c r="X17" s="284">
        <v>0.504</v>
      </c>
      <c r="Y17" s="289">
        <v>0.79199999999999804</v>
      </c>
      <c r="Z17" s="289">
        <v>0.86400000000000721</v>
      </c>
      <c r="AA17" s="284">
        <v>0.68399999999999717</v>
      </c>
      <c r="AB17" s="289">
        <v>0.87600000000000267</v>
      </c>
      <c r="AC17" s="289">
        <v>0.62759999999999327</v>
      </c>
      <c r="AD17" s="284">
        <v>0.67200000000000704</v>
      </c>
      <c r="AE17" s="289">
        <v>0.62399999999999101</v>
      </c>
      <c r="AF17" s="289">
        <v>0.4559999999999988</v>
      </c>
      <c r="AG17" s="284">
        <v>0.62400000000000366</v>
      </c>
      <c r="AH17" s="289">
        <v>0.55199999999999672</v>
      </c>
      <c r="AI17" s="289">
        <v>0.33599999999999708</v>
      </c>
      <c r="AJ17" s="284">
        <v>0.50400000000000633</v>
      </c>
      <c r="AK17" s="289">
        <v>0.28799999999999815</v>
      </c>
      <c r="AL17" s="289">
        <v>0.28799999999999815</v>
      </c>
      <c r="AM17" s="284">
        <v>0.16799999999999643</v>
      </c>
    </row>
    <row r="18" spans="1:39" ht="20.100000000000001" customHeight="1" x14ac:dyDescent="0.3">
      <c r="A18" s="189">
        <v>4</v>
      </c>
      <c r="B18" s="184">
        <v>0</v>
      </c>
      <c r="C18" s="185">
        <v>0</v>
      </c>
      <c r="D18" s="184">
        <v>0</v>
      </c>
      <c r="E18" s="185">
        <v>0</v>
      </c>
      <c r="F18" s="181"/>
      <c r="G18" s="181"/>
      <c r="H18" s="316"/>
      <c r="I18" s="316"/>
      <c r="J18" s="316"/>
      <c r="K18" s="294"/>
      <c r="L18" s="294"/>
      <c r="M18" s="294"/>
      <c r="N18" s="294"/>
      <c r="O18" s="318"/>
      <c r="P18" s="289"/>
      <c r="Q18" s="289"/>
      <c r="R18" s="284"/>
      <c r="S18" s="289"/>
      <c r="T18" s="289"/>
      <c r="U18" s="284"/>
      <c r="V18" s="289"/>
      <c r="W18" s="289"/>
      <c r="X18" s="284"/>
      <c r="Y18" s="289"/>
      <c r="Z18" s="289"/>
      <c r="AA18" s="284"/>
      <c r="AB18" s="289"/>
      <c r="AC18" s="289"/>
      <c r="AD18" s="284"/>
      <c r="AE18" s="289"/>
      <c r="AF18" s="289"/>
      <c r="AG18" s="284"/>
      <c r="AH18" s="289"/>
      <c r="AI18" s="289"/>
      <c r="AJ18" s="284"/>
      <c r="AK18" s="289"/>
      <c r="AL18" s="289"/>
      <c r="AM18" s="284"/>
    </row>
    <row r="19" spans="1:39" ht="20.100000000000001" customHeight="1" x14ac:dyDescent="0.3">
      <c r="A19" s="189">
        <v>5</v>
      </c>
      <c r="B19" s="184">
        <v>47.6</v>
      </c>
      <c r="C19" s="185">
        <v>0.5</v>
      </c>
      <c r="D19" s="184">
        <v>47.6</v>
      </c>
      <c r="E19" s="185">
        <v>0.5</v>
      </c>
      <c r="F19" s="181"/>
      <c r="G19" s="181"/>
      <c r="H19" s="316" t="s">
        <v>111</v>
      </c>
      <c r="I19" s="316"/>
      <c r="J19" s="316"/>
      <c r="K19" s="294" t="s">
        <v>150</v>
      </c>
      <c r="L19" s="294"/>
      <c r="M19" s="294"/>
      <c r="N19" s="294"/>
      <c r="O19" s="317"/>
      <c r="P19" s="294">
        <v>6.84000000001015</v>
      </c>
      <c r="Q19" s="294">
        <v>6.2999999999901775</v>
      </c>
      <c r="R19" s="293">
        <v>6.3000000000065484</v>
      </c>
      <c r="S19" s="294">
        <v>6.1199999999944339</v>
      </c>
      <c r="T19" s="294">
        <v>6.4800000000022919</v>
      </c>
      <c r="U19" s="293">
        <v>6.2999999999983629</v>
      </c>
      <c r="V19" s="294">
        <v>7.0200000000058935</v>
      </c>
      <c r="W19" s="294">
        <v>7.5600000000013097</v>
      </c>
      <c r="X19" s="293">
        <v>9.1799999999957436</v>
      </c>
      <c r="Y19" s="294">
        <v>10.259999999994761</v>
      </c>
      <c r="Z19" s="294">
        <v>9.9000000000114596</v>
      </c>
      <c r="AA19" s="293">
        <v>9.8999999999950887</v>
      </c>
      <c r="AB19" s="294">
        <v>8.8200000000042564</v>
      </c>
      <c r="AC19" s="294">
        <v>9.5399999999954161</v>
      </c>
      <c r="AD19" s="293">
        <v>9.3599999999914871</v>
      </c>
      <c r="AE19" s="294">
        <v>9.180000000003929</v>
      </c>
      <c r="AF19" s="294">
        <v>8.8200000000042564</v>
      </c>
      <c r="AG19" s="293">
        <v>8.639999999992142</v>
      </c>
      <c r="AH19" s="294">
        <v>8.2800000000088403</v>
      </c>
      <c r="AI19" s="294">
        <v>8.0999999999885404</v>
      </c>
      <c r="AJ19" s="293">
        <v>8.1000000000049113</v>
      </c>
      <c r="AK19" s="294">
        <v>7.3799999999973807</v>
      </c>
      <c r="AL19" s="294">
        <v>7.7399999999970532</v>
      </c>
      <c r="AM19" s="293">
        <v>7.0200000000058935</v>
      </c>
    </row>
    <row r="20" spans="1:39" ht="20.100000000000001" customHeight="1" x14ac:dyDescent="0.3">
      <c r="A20" s="189">
        <v>6</v>
      </c>
      <c r="B20" s="184">
        <v>0</v>
      </c>
      <c r="C20" s="185">
        <v>0</v>
      </c>
      <c r="D20" s="184">
        <v>0</v>
      </c>
      <c r="E20" s="185">
        <v>0</v>
      </c>
      <c r="F20" s="181"/>
      <c r="G20" s="181"/>
      <c r="H20" s="316"/>
      <c r="I20" s="316"/>
      <c r="J20" s="316"/>
      <c r="K20" s="294"/>
      <c r="L20" s="294"/>
      <c r="M20" s="294"/>
      <c r="N20" s="294"/>
      <c r="O20" s="318"/>
      <c r="P20" s="294">
        <v>6.84000000001015</v>
      </c>
      <c r="Q20" s="294">
        <v>6.2999999999901775</v>
      </c>
      <c r="R20" s="293">
        <v>6.3000000000065484</v>
      </c>
      <c r="S20" s="294">
        <v>6.1199999999944339</v>
      </c>
      <c r="T20" s="294">
        <v>6.4800000000022919</v>
      </c>
      <c r="U20" s="293">
        <v>6.2999999999983629</v>
      </c>
      <c r="V20" s="294">
        <v>7.0200000000058935</v>
      </c>
      <c r="W20" s="294">
        <v>7.5600000000013097</v>
      </c>
      <c r="X20" s="293">
        <v>9.1799999999957436</v>
      </c>
      <c r="Y20" s="294">
        <v>10.259999999994761</v>
      </c>
      <c r="Z20" s="294">
        <v>9.9000000000114596</v>
      </c>
      <c r="AA20" s="293">
        <v>9.8999999999950887</v>
      </c>
      <c r="AB20" s="294">
        <v>8.8200000000042564</v>
      </c>
      <c r="AC20" s="294">
        <v>9.5399999999954161</v>
      </c>
      <c r="AD20" s="293">
        <v>9.3599999999914871</v>
      </c>
      <c r="AE20" s="294">
        <v>9.180000000003929</v>
      </c>
      <c r="AF20" s="294">
        <v>8.8200000000042564</v>
      </c>
      <c r="AG20" s="293">
        <v>8.639999999992142</v>
      </c>
      <c r="AH20" s="294">
        <v>8.2800000000088403</v>
      </c>
      <c r="AI20" s="294">
        <v>8.0999999999885404</v>
      </c>
      <c r="AJ20" s="293">
        <v>8.1000000000049113</v>
      </c>
      <c r="AK20" s="294">
        <v>7.3799999999973807</v>
      </c>
      <c r="AL20" s="294">
        <v>7.7399999999970532</v>
      </c>
      <c r="AM20" s="293">
        <v>7.0200000000058935</v>
      </c>
    </row>
    <row r="21" spans="1:39" ht="20.100000000000001" customHeight="1" x14ac:dyDescent="0.3">
      <c r="A21" s="189">
        <v>7</v>
      </c>
      <c r="B21" s="184">
        <v>47.4</v>
      </c>
      <c r="C21" s="185">
        <v>0.15</v>
      </c>
      <c r="D21" s="184">
        <v>47.4</v>
      </c>
      <c r="E21" s="185">
        <v>0.15</v>
      </c>
      <c r="F21" s="181"/>
      <c r="G21" s="181"/>
      <c r="H21" s="316" t="s">
        <v>151</v>
      </c>
      <c r="I21" s="316"/>
      <c r="J21" s="316"/>
      <c r="K21" s="294" t="s">
        <v>152</v>
      </c>
      <c r="L21" s="294"/>
      <c r="M21" s="294"/>
      <c r="N21" s="294"/>
      <c r="O21" s="317"/>
      <c r="P21" s="289"/>
      <c r="Q21" s="289"/>
      <c r="R21" s="284"/>
      <c r="S21" s="289"/>
      <c r="T21" s="289"/>
      <c r="U21" s="284"/>
      <c r="V21" s="289"/>
      <c r="W21" s="289"/>
      <c r="X21" s="284"/>
      <c r="Y21" s="289"/>
      <c r="Z21" s="289"/>
      <c r="AA21" s="284"/>
      <c r="AB21" s="289"/>
      <c r="AC21" s="289"/>
      <c r="AD21" s="284"/>
      <c r="AE21" s="289"/>
      <c r="AF21" s="289"/>
      <c r="AG21" s="284"/>
      <c r="AH21" s="289"/>
      <c r="AI21" s="289"/>
      <c r="AJ21" s="284"/>
      <c r="AK21" s="289"/>
      <c r="AL21" s="289"/>
      <c r="AM21" s="284"/>
    </row>
    <row r="22" spans="1:39" ht="20.100000000000001" customHeight="1" x14ac:dyDescent="0.3">
      <c r="A22" s="189">
        <v>8</v>
      </c>
      <c r="B22" s="184">
        <v>48.7</v>
      </c>
      <c r="C22" s="185">
        <v>55</v>
      </c>
      <c r="D22" s="184">
        <v>48.7</v>
      </c>
      <c r="E22" s="185">
        <v>55</v>
      </c>
      <c r="F22" s="181"/>
      <c r="G22" s="181"/>
      <c r="H22" s="316"/>
      <c r="I22" s="316"/>
      <c r="J22" s="316"/>
      <c r="K22" s="294"/>
      <c r="L22" s="294"/>
      <c r="M22" s="294"/>
      <c r="N22" s="294"/>
      <c r="O22" s="318"/>
      <c r="P22" s="289"/>
      <c r="Q22" s="289"/>
      <c r="R22" s="284"/>
      <c r="S22" s="289"/>
      <c r="T22" s="289"/>
      <c r="U22" s="284"/>
      <c r="V22" s="289"/>
      <c r="W22" s="289"/>
      <c r="X22" s="284"/>
      <c r="Y22" s="289"/>
      <c r="Z22" s="289"/>
      <c r="AA22" s="284"/>
      <c r="AB22" s="289"/>
      <c r="AC22" s="289"/>
      <c r="AD22" s="284"/>
      <c r="AE22" s="289"/>
      <c r="AF22" s="289"/>
      <c r="AG22" s="284"/>
      <c r="AH22" s="289"/>
      <c r="AI22" s="289"/>
      <c r="AJ22" s="284"/>
      <c r="AK22" s="289"/>
      <c r="AL22" s="289"/>
      <c r="AM22" s="284"/>
    </row>
    <row r="23" spans="1:39" ht="20.100000000000001" customHeight="1" x14ac:dyDescent="0.3">
      <c r="A23" s="189">
        <v>9</v>
      </c>
      <c r="B23" s="184">
        <v>47.6</v>
      </c>
      <c r="C23" s="185">
        <v>0.5</v>
      </c>
      <c r="D23" s="184">
        <v>47.6</v>
      </c>
      <c r="E23" s="185">
        <v>0.5</v>
      </c>
      <c r="F23" s="181"/>
      <c r="G23" s="181"/>
      <c r="H23" s="316" t="s">
        <v>111</v>
      </c>
      <c r="I23" s="316"/>
      <c r="J23" s="316"/>
      <c r="K23" s="294" t="s">
        <v>153</v>
      </c>
      <c r="L23" s="294"/>
      <c r="M23" s="294"/>
      <c r="N23" s="294"/>
      <c r="O23" s="317"/>
      <c r="P23" s="289">
        <v>0.71999999999999753</v>
      </c>
      <c r="Q23" s="289">
        <v>1.4399999999999977</v>
      </c>
      <c r="R23" s="284">
        <v>0.47999999999999832</v>
      </c>
      <c r="S23" s="289">
        <v>1.799999999999996</v>
      </c>
      <c r="T23" s="289">
        <v>1.2000000000000086</v>
      </c>
      <c r="U23" s="284">
        <v>1.92</v>
      </c>
      <c r="V23" s="289">
        <v>0.71999999999999986</v>
      </c>
      <c r="W23" s="289">
        <v>2.7839999999999931</v>
      </c>
      <c r="X23" s="284">
        <v>1.4399999999999997</v>
      </c>
      <c r="Y23" s="289">
        <v>3.4440000000000142</v>
      </c>
      <c r="Z23" s="289">
        <v>2.1239999999999961</v>
      </c>
      <c r="AA23" s="284">
        <v>2.2919999999999976</v>
      </c>
      <c r="AB23" s="289">
        <v>2.1359999999999935</v>
      </c>
      <c r="AC23" s="289">
        <v>2.0760000000000067</v>
      </c>
      <c r="AD23" s="284">
        <v>2.0520000000000027</v>
      </c>
      <c r="AE23" s="289">
        <v>2.0159999999999898</v>
      </c>
      <c r="AF23" s="289">
        <v>1.8960000000000092</v>
      </c>
      <c r="AG23" s="284">
        <v>1.7519999999999956</v>
      </c>
      <c r="AH23" s="289">
        <v>1.5960000000000023</v>
      </c>
      <c r="AI23" s="289">
        <v>1.5600000000000083</v>
      </c>
      <c r="AJ23" s="284">
        <v>1.4519999999999869</v>
      </c>
      <c r="AK23" s="289">
        <v>1.3320000000000045</v>
      </c>
      <c r="AL23" s="289">
        <v>1.5839999999999976</v>
      </c>
      <c r="AM23" s="284">
        <v>1.4640000000000091</v>
      </c>
    </row>
    <row r="24" spans="1:39" ht="20.100000000000001" customHeight="1" x14ac:dyDescent="0.3">
      <c r="A24" s="189">
        <v>10</v>
      </c>
      <c r="B24" s="184">
        <v>48.8</v>
      </c>
      <c r="C24" s="185">
        <v>50</v>
      </c>
      <c r="D24" s="184">
        <v>48.8</v>
      </c>
      <c r="E24" s="185">
        <v>50</v>
      </c>
      <c r="F24" s="181"/>
      <c r="G24" s="181"/>
      <c r="H24" s="316"/>
      <c r="I24" s="316"/>
      <c r="J24" s="316"/>
      <c r="K24" s="294"/>
      <c r="L24" s="294"/>
      <c r="M24" s="294"/>
      <c r="N24" s="294"/>
      <c r="O24" s="318"/>
      <c r="P24" s="289"/>
      <c r="Q24" s="289"/>
      <c r="R24" s="284"/>
      <c r="S24" s="289"/>
      <c r="T24" s="289"/>
      <c r="U24" s="284"/>
      <c r="V24" s="289"/>
      <c r="W24" s="289"/>
      <c r="X24" s="284"/>
      <c r="Y24" s="289"/>
      <c r="Z24" s="289"/>
      <c r="AA24" s="284"/>
      <c r="AB24" s="289"/>
      <c r="AC24" s="289"/>
      <c r="AD24" s="284"/>
      <c r="AE24" s="289"/>
      <c r="AF24" s="289"/>
      <c r="AG24" s="284"/>
      <c r="AH24" s="289"/>
      <c r="AI24" s="289"/>
      <c r="AJ24" s="284"/>
      <c r="AK24" s="289"/>
      <c r="AL24" s="289"/>
      <c r="AM24" s="284"/>
    </row>
    <row r="25" spans="1:39" ht="20.100000000000001" customHeight="1" x14ac:dyDescent="0.3">
      <c r="A25" s="189">
        <v>11</v>
      </c>
      <c r="B25" s="184">
        <v>47.6</v>
      </c>
      <c r="C25" s="185">
        <v>0.5</v>
      </c>
      <c r="D25" s="184">
        <v>47.6</v>
      </c>
      <c r="E25" s="185">
        <v>0.5</v>
      </c>
      <c r="F25" s="181"/>
      <c r="G25" s="181"/>
      <c r="H25" s="316" t="s">
        <v>113</v>
      </c>
      <c r="I25" s="316"/>
      <c r="J25" s="316"/>
      <c r="K25" s="294" t="s">
        <v>150</v>
      </c>
      <c r="L25" s="294"/>
      <c r="M25" s="294"/>
      <c r="N25" s="294"/>
      <c r="O25" s="317"/>
      <c r="P25" s="294">
        <v>5.7599999999947613</v>
      </c>
      <c r="Q25" s="294">
        <v>5.7599999999947613</v>
      </c>
      <c r="R25" s="293">
        <v>5.5200000000113505</v>
      </c>
      <c r="S25" s="294">
        <v>5.7599999999947613</v>
      </c>
      <c r="T25" s="294">
        <v>5.2800000000061118</v>
      </c>
      <c r="U25" s="293">
        <v>5.5199999999895226</v>
      </c>
      <c r="V25" s="294">
        <v>6.2400000000270666</v>
      </c>
      <c r="W25" s="294">
        <v>6.7199999999938882</v>
      </c>
      <c r="X25" s="293">
        <v>8.8799999999973807</v>
      </c>
      <c r="Y25" s="294">
        <v>10.080000000001746</v>
      </c>
      <c r="Z25" s="294">
        <v>10.079999999979918</v>
      </c>
      <c r="AA25" s="293">
        <v>10.320000000006985</v>
      </c>
      <c r="AB25" s="294">
        <v>9.360000000007858</v>
      </c>
      <c r="AC25" s="294">
        <v>10.320000000006985</v>
      </c>
      <c r="AD25" s="293">
        <v>10.080000000001746</v>
      </c>
      <c r="AE25" s="294">
        <v>9.5999999999912689</v>
      </c>
      <c r="AF25" s="294">
        <v>9.3599999999860302</v>
      </c>
      <c r="AG25" s="293">
        <v>8.1600000000034925</v>
      </c>
      <c r="AH25" s="294">
        <v>7.680000000014843</v>
      </c>
      <c r="AI25" s="294">
        <v>7.4399999999877764</v>
      </c>
      <c r="AJ25" s="293">
        <v>6.9599999999991269</v>
      </c>
      <c r="AK25" s="294">
        <v>6.7200000000157161</v>
      </c>
      <c r="AL25" s="294">
        <v>6.4799999999886495</v>
      </c>
      <c r="AM25" s="293">
        <v>6</v>
      </c>
    </row>
    <row r="26" spans="1:39" ht="20.100000000000001" customHeight="1" x14ac:dyDescent="0.3">
      <c r="A26" s="189">
        <v>12</v>
      </c>
      <c r="B26" s="184">
        <v>0</v>
      </c>
      <c r="C26" s="185">
        <v>0</v>
      </c>
      <c r="D26" s="184">
        <v>0</v>
      </c>
      <c r="E26" s="185">
        <v>0</v>
      </c>
      <c r="F26" s="181"/>
      <c r="G26" s="181"/>
      <c r="H26" s="316"/>
      <c r="I26" s="316"/>
      <c r="J26" s="316"/>
      <c r="K26" s="294"/>
      <c r="L26" s="294"/>
      <c r="M26" s="294"/>
      <c r="N26" s="294"/>
      <c r="O26" s="318"/>
      <c r="P26" s="294">
        <v>5.7599999999947613</v>
      </c>
      <c r="Q26" s="294">
        <v>5.7599999999947613</v>
      </c>
      <c r="R26" s="293">
        <v>5.5200000000113505</v>
      </c>
      <c r="S26" s="294">
        <v>5.7599999999947613</v>
      </c>
      <c r="T26" s="294">
        <v>5.2800000000061118</v>
      </c>
      <c r="U26" s="293">
        <v>5.5199999999895226</v>
      </c>
      <c r="V26" s="294">
        <v>6.2400000000270666</v>
      </c>
      <c r="W26" s="294">
        <v>6.7199999999938882</v>
      </c>
      <c r="X26" s="293">
        <v>8.8799999999973807</v>
      </c>
      <c r="Y26" s="294">
        <v>10.080000000001746</v>
      </c>
      <c r="Z26" s="294">
        <v>10.079999999979918</v>
      </c>
      <c r="AA26" s="293">
        <v>10.320000000006985</v>
      </c>
      <c r="AB26" s="294">
        <v>9.360000000007858</v>
      </c>
      <c r="AC26" s="294">
        <v>10.320000000006985</v>
      </c>
      <c r="AD26" s="293">
        <v>10.080000000001746</v>
      </c>
      <c r="AE26" s="294">
        <v>9.5999999999912689</v>
      </c>
      <c r="AF26" s="294">
        <v>9.3599999999860302</v>
      </c>
      <c r="AG26" s="293">
        <v>8.1600000000034925</v>
      </c>
      <c r="AH26" s="294">
        <v>7.680000000014843</v>
      </c>
      <c r="AI26" s="294">
        <v>7.4399999999877764</v>
      </c>
      <c r="AJ26" s="293">
        <v>6.9599999999991269</v>
      </c>
      <c r="AK26" s="294">
        <v>6.7200000000157161</v>
      </c>
      <c r="AL26" s="294">
        <v>6.4799999999886495</v>
      </c>
      <c r="AM26" s="293">
        <v>6</v>
      </c>
    </row>
    <row r="27" spans="1:39" ht="20.100000000000001" customHeight="1" x14ac:dyDescent="0.3">
      <c r="A27" s="189">
        <v>13</v>
      </c>
      <c r="B27" s="184">
        <v>47.6</v>
      </c>
      <c r="C27" s="185">
        <v>0.5</v>
      </c>
      <c r="D27" s="184">
        <v>47.6</v>
      </c>
      <c r="E27" s="185">
        <v>0.5</v>
      </c>
      <c r="F27" s="181"/>
      <c r="G27" s="181"/>
      <c r="H27" s="316" t="s">
        <v>113</v>
      </c>
      <c r="I27" s="316"/>
      <c r="J27" s="316"/>
      <c r="K27" s="294" t="s">
        <v>154</v>
      </c>
      <c r="L27" s="294"/>
      <c r="M27" s="294"/>
      <c r="N27" s="294"/>
      <c r="O27" s="317"/>
      <c r="P27" s="289">
        <v>0.57599999999999896</v>
      </c>
      <c r="Q27" s="289">
        <v>0.3960000000000044</v>
      </c>
      <c r="R27" s="284">
        <v>0.39599999999999957</v>
      </c>
      <c r="S27" s="289">
        <v>0.46799999999999964</v>
      </c>
      <c r="T27" s="289">
        <v>0.43199999999999877</v>
      </c>
      <c r="U27" s="284">
        <v>0.50399999999999734</v>
      </c>
      <c r="V27" s="289">
        <v>0.46799999999999964</v>
      </c>
      <c r="W27" s="289">
        <v>0.46799999999999964</v>
      </c>
      <c r="X27" s="284">
        <v>0.50400000000000522</v>
      </c>
      <c r="Y27" s="289">
        <v>0.5759999999999974</v>
      </c>
      <c r="Z27" s="289">
        <v>0.57599999999999896</v>
      </c>
      <c r="AA27" s="284">
        <v>0.64800000000000058</v>
      </c>
      <c r="AB27" s="289">
        <v>0.72000000000000375</v>
      </c>
      <c r="AC27" s="289">
        <v>0.57599999999999729</v>
      </c>
      <c r="AD27" s="284">
        <v>0.57599999999999729</v>
      </c>
      <c r="AE27" s="289">
        <v>0.50400000000000211</v>
      </c>
      <c r="AF27" s="289">
        <v>0.35999999999999865</v>
      </c>
      <c r="AG27" s="284">
        <v>0.39599999999999802</v>
      </c>
      <c r="AH27" s="289">
        <v>0.39600000000000118</v>
      </c>
      <c r="AI27" s="289">
        <v>1.4400000000000011</v>
      </c>
      <c r="AJ27" s="284">
        <v>0.39599999999999802</v>
      </c>
      <c r="AK27" s="289">
        <v>0.32400000000000584</v>
      </c>
      <c r="AL27" s="289">
        <v>0.17999999999999933</v>
      </c>
      <c r="AM27" s="284">
        <v>0.32399999999999946</v>
      </c>
    </row>
    <row r="28" spans="1:39" ht="20.100000000000001" customHeight="1" x14ac:dyDescent="0.3">
      <c r="A28" s="189">
        <v>14</v>
      </c>
      <c r="B28" s="184">
        <v>48.8</v>
      </c>
      <c r="C28" s="185">
        <v>50</v>
      </c>
      <c r="D28" s="184">
        <v>48.8</v>
      </c>
      <c r="E28" s="185">
        <v>50</v>
      </c>
      <c r="F28" s="181"/>
      <c r="G28" s="181"/>
      <c r="H28" s="316"/>
      <c r="I28" s="316"/>
      <c r="J28" s="316"/>
      <c r="K28" s="294"/>
      <c r="L28" s="294"/>
      <c r="M28" s="294"/>
      <c r="N28" s="294"/>
      <c r="O28" s="318"/>
      <c r="P28" s="289"/>
      <c r="Q28" s="289"/>
      <c r="R28" s="284"/>
      <c r="S28" s="289"/>
      <c r="T28" s="289"/>
      <c r="U28" s="284"/>
      <c r="V28" s="289"/>
      <c r="W28" s="289"/>
      <c r="X28" s="284"/>
      <c r="Y28" s="289"/>
      <c r="Z28" s="289"/>
      <c r="AA28" s="284"/>
      <c r="AB28" s="289"/>
      <c r="AC28" s="289"/>
      <c r="AD28" s="284"/>
      <c r="AE28" s="289"/>
      <c r="AF28" s="289"/>
      <c r="AG28" s="284"/>
      <c r="AH28" s="289"/>
      <c r="AI28" s="289"/>
      <c r="AJ28" s="284"/>
      <c r="AK28" s="289"/>
      <c r="AL28" s="289"/>
      <c r="AM28" s="284"/>
    </row>
    <row r="29" spans="1:39" ht="20.100000000000001" customHeight="1" x14ac:dyDescent="0.3">
      <c r="A29" s="189">
        <v>15</v>
      </c>
      <c r="B29" s="184">
        <v>47.4</v>
      </c>
      <c r="C29" s="185">
        <v>0.15</v>
      </c>
      <c r="D29" s="184">
        <v>47.4</v>
      </c>
      <c r="E29" s="185">
        <v>0.15</v>
      </c>
      <c r="F29" s="181"/>
      <c r="G29" s="181"/>
      <c r="H29" s="316" t="s">
        <v>151</v>
      </c>
      <c r="I29" s="316"/>
      <c r="J29" s="316"/>
      <c r="K29" s="294" t="s">
        <v>150</v>
      </c>
      <c r="L29" s="294"/>
      <c r="M29" s="294"/>
      <c r="N29" s="294"/>
      <c r="O29" s="317"/>
      <c r="P29" s="289"/>
      <c r="Q29" s="289"/>
      <c r="R29" s="284"/>
      <c r="S29" s="289"/>
      <c r="T29" s="289"/>
      <c r="U29" s="284"/>
      <c r="V29" s="289"/>
      <c r="W29" s="289"/>
      <c r="X29" s="284"/>
      <c r="Y29" s="289"/>
      <c r="Z29" s="289"/>
      <c r="AA29" s="284"/>
      <c r="AB29" s="289"/>
      <c r="AC29" s="289"/>
      <c r="AD29" s="284"/>
      <c r="AE29" s="289"/>
      <c r="AF29" s="289"/>
      <c r="AG29" s="284"/>
      <c r="AH29" s="289"/>
      <c r="AI29" s="289"/>
      <c r="AJ29" s="284"/>
      <c r="AK29" s="289"/>
      <c r="AL29" s="289"/>
      <c r="AM29" s="284"/>
    </row>
    <row r="30" spans="1:39" ht="20.100000000000001" customHeight="1" x14ac:dyDescent="0.3">
      <c r="A30" s="189">
        <v>16</v>
      </c>
      <c r="B30" s="184">
        <v>0</v>
      </c>
      <c r="C30" s="185">
        <v>0</v>
      </c>
      <c r="D30" s="184">
        <v>0</v>
      </c>
      <c r="E30" s="185">
        <v>0</v>
      </c>
      <c r="F30" s="181"/>
      <c r="G30" s="181"/>
      <c r="H30" s="316"/>
      <c r="I30" s="316"/>
      <c r="J30" s="316"/>
      <c r="K30" s="294"/>
      <c r="L30" s="294"/>
      <c r="M30" s="294"/>
      <c r="N30" s="294"/>
      <c r="O30" s="318"/>
      <c r="P30" s="289"/>
      <c r="Q30" s="289"/>
      <c r="R30" s="284"/>
      <c r="S30" s="289"/>
      <c r="T30" s="289"/>
      <c r="U30" s="284"/>
      <c r="V30" s="289"/>
      <c r="W30" s="289"/>
      <c r="X30" s="284"/>
      <c r="Y30" s="289"/>
      <c r="Z30" s="289"/>
      <c r="AA30" s="284"/>
      <c r="AB30" s="289"/>
      <c r="AC30" s="289"/>
      <c r="AD30" s="284"/>
      <c r="AE30" s="289"/>
      <c r="AF30" s="289"/>
      <c r="AG30" s="284"/>
      <c r="AH30" s="289"/>
      <c r="AI30" s="289"/>
      <c r="AJ30" s="284"/>
      <c r="AK30" s="289"/>
      <c r="AL30" s="289"/>
      <c r="AM30" s="284"/>
    </row>
    <row r="31" spans="1:39" ht="20.100000000000001" customHeight="1" x14ac:dyDescent="0.3">
      <c r="A31" s="189">
        <v>17</v>
      </c>
      <c r="B31" s="184">
        <v>47.6</v>
      </c>
      <c r="C31" s="185">
        <v>0.5</v>
      </c>
      <c r="D31" s="184">
        <v>47.6</v>
      </c>
      <c r="E31" s="185">
        <v>0.5</v>
      </c>
      <c r="F31" s="181"/>
      <c r="G31" s="181"/>
      <c r="H31" s="316" t="s">
        <v>113</v>
      </c>
      <c r="I31" s="316"/>
      <c r="J31" s="316"/>
      <c r="K31" s="294" t="s">
        <v>155</v>
      </c>
      <c r="L31" s="294"/>
      <c r="M31" s="294"/>
      <c r="N31" s="294"/>
      <c r="O31" s="317"/>
      <c r="P31" s="289">
        <v>0.5759999999999974</v>
      </c>
      <c r="Q31" s="289">
        <v>0.64800000000001168</v>
      </c>
      <c r="R31" s="284">
        <v>0.5759999999999974</v>
      </c>
      <c r="S31" s="289">
        <v>0.43199999999999394</v>
      </c>
      <c r="T31" s="289">
        <v>0.79200000000000226</v>
      </c>
      <c r="U31" s="284">
        <v>0.57600000000000051</v>
      </c>
      <c r="V31" s="289">
        <v>0.50399999999999889</v>
      </c>
      <c r="W31" s="289">
        <v>0.79199999999999582</v>
      </c>
      <c r="X31" s="284">
        <v>1.2240000000000122</v>
      </c>
      <c r="Y31" s="289">
        <v>1.7279999999999918</v>
      </c>
      <c r="Z31" s="289">
        <v>1.8</v>
      </c>
      <c r="AA31" s="284">
        <v>1.5839999999999983</v>
      </c>
      <c r="AB31" s="289">
        <v>1.6560000000000064</v>
      </c>
      <c r="AC31" s="289">
        <v>1.7999999999999998</v>
      </c>
      <c r="AD31" s="284">
        <v>2.0159999999999894</v>
      </c>
      <c r="AE31" s="289">
        <v>1.5840000000000112</v>
      </c>
      <c r="AF31" s="289">
        <v>1.152000000000001</v>
      </c>
      <c r="AG31" s="284">
        <v>1.2239999999999931</v>
      </c>
      <c r="AH31" s="289">
        <v>1.1519999999999977</v>
      </c>
      <c r="AI31" s="289">
        <v>1.2960000000000043</v>
      </c>
      <c r="AJ31" s="284">
        <v>0.86400000000000721</v>
      </c>
      <c r="AK31" s="289">
        <v>0.64799999999999902</v>
      </c>
      <c r="AL31" s="289">
        <v>0.50399999999999245</v>
      </c>
      <c r="AM31" s="284">
        <v>0.50400000000000522</v>
      </c>
    </row>
    <row r="32" spans="1:39" ht="20.100000000000001" customHeight="1" x14ac:dyDescent="0.3">
      <c r="A32" s="189">
        <v>18</v>
      </c>
      <c r="B32" s="184">
        <v>48.8</v>
      </c>
      <c r="C32" s="185">
        <v>50</v>
      </c>
      <c r="D32" s="184">
        <v>48.8</v>
      </c>
      <c r="E32" s="185">
        <v>50</v>
      </c>
      <c r="F32" s="181"/>
      <c r="G32" s="181"/>
      <c r="H32" s="316"/>
      <c r="I32" s="316"/>
      <c r="J32" s="316"/>
      <c r="K32" s="294"/>
      <c r="L32" s="294"/>
      <c r="M32" s="294"/>
      <c r="N32" s="294"/>
      <c r="O32" s="318"/>
      <c r="P32" s="289"/>
      <c r="Q32" s="289"/>
      <c r="R32" s="284"/>
      <c r="S32" s="289"/>
      <c r="T32" s="289"/>
      <c r="U32" s="284"/>
      <c r="V32" s="289"/>
      <c r="W32" s="289"/>
      <c r="X32" s="284"/>
      <c r="Y32" s="289"/>
      <c r="Z32" s="289"/>
      <c r="AA32" s="284"/>
      <c r="AB32" s="289"/>
      <c r="AC32" s="289"/>
      <c r="AD32" s="284"/>
      <c r="AE32" s="289"/>
      <c r="AF32" s="289"/>
      <c r="AG32" s="284"/>
      <c r="AH32" s="289"/>
      <c r="AI32" s="289"/>
      <c r="AJ32" s="284"/>
      <c r="AK32" s="289"/>
      <c r="AL32" s="289"/>
      <c r="AM32" s="284"/>
    </row>
    <row r="33" spans="1:39" ht="20.100000000000001" customHeight="1" x14ac:dyDescent="0.3">
      <c r="A33" s="189">
        <v>19</v>
      </c>
      <c r="B33" s="184">
        <v>47.6</v>
      </c>
      <c r="C33" s="185">
        <v>0.5</v>
      </c>
      <c r="D33" s="184">
        <v>47.6</v>
      </c>
      <c r="E33" s="185">
        <v>0.5</v>
      </c>
      <c r="F33" s="181"/>
      <c r="G33" s="181"/>
      <c r="H33" s="316" t="s">
        <v>113</v>
      </c>
      <c r="I33" s="316"/>
      <c r="J33" s="316"/>
      <c r="K33" s="294" t="s">
        <v>156</v>
      </c>
      <c r="L33" s="294"/>
      <c r="M33" s="294"/>
      <c r="N33" s="294"/>
      <c r="O33" s="317"/>
      <c r="P33" s="289">
        <v>1.588799999999998</v>
      </c>
      <c r="Q33" s="289">
        <v>1.7808000000000033</v>
      </c>
      <c r="R33" s="284">
        <v>1.4567999999999988</v>
      </c>
      <c r="S33" s="289">
        <v>1.7328000000000048</v>
      </c>
      <c r="T33" s="289">
        <v>1.8767999999999885</v>
      </c>
      <c r="U33" s="284">
        <v>1.8768000000000098</v>
      </c>
      <c r="V33" s="289">
        <v>1.600799999999994</v>
      </c>
      <c r="W33" s="289">
        <v>1.920000000000003</v>
      </c>
      <c r="X33" s="284">
        <v>1.9920000000000044</v>
      </c>
      <c r="Y33" s="289">
        <v>2.5799999999999934</v>
      </c>
      <c r="Z33" s="289">
        <v>2.7239999999999984</v>
      </c>
      <c r="AA33" s="284">
        <v>2.4840000000000018</v>
      </c>
      <c r="AB33" s="289">
        <v>2.5679999999999974</v>
      </c>
      <c r="AC33" s="289">
        <v>2.3928000000000025</v>
      </c>
      <c r="AD33" s="284">
        <v>2.3688000000000078</v>
      </c>
      <c r="AE33" s="289">
        <v>2.2727999999999979</v>
      </c>
      <c r="AF33" s="289">
        <v>1.922399999999993</v>
      </c>
      <c r="AG33" s="284">
        <v>1.9320000000000064</v>
      </c>
      <c r="AH33" s="289">
        <v>1.7999999999999905</v>
      </c>
      <c r="AI33" s="289">
        <v>0.90240000000001364</v>
      </c>
      <c r="AJ33" s="284">
        <v>2.1791999999999927</v>
      </c>
      <c r="AK33" s="289">
        <v>1.6463999999999981</v>
      </c>
      <c r="AL33" s="289">
        <v>1.5024000000000071</v>
      </c>
      <c r="AM33" s="284">
        <v>1.6343999999999907</v>
      </c>
    </row>
    <row r="34" spans="1:39" ht="20.100000000000001" customHeight="1" x14ac:dyDescent="0.3">
      <c r="A34" s="189">
        <v>20</v>
      </c>
      <c r="B34" s="184">
        <v>48.8</v>
      </c>
      <c r="C34" s="185">
        <v>50</v>
      </c>
      <c r="D34" s="184">
        <v>48.8</v>
      </c>
      <c r="E34" s="185">
        <v>50</v>
      </c>
      <c r="F34" s="181"/>
      <c r="G34" s="181"/>
      <c r="H34" s="316"/>
      <c r="I34" s="316"/>
      <c r="J34" s="316"/>
      <c r="K34" s="294"/>
      <c r="L34" s="294"/>
      <c r="M34" s="294"/>
      <c r="N34" s="294"/>
      <c r="O34" s="318"/>
      <c r="P34" s="289"/>
      <c r="Q34" s="289"/>
      <c r="R34" s="284"/>
      <c r="S34" s="289"/>
      <c r="T34" s="289"/>
      <c r="U34" s="284"/>
      <c r="V34" s="289"/>
      <c r="W34" s="289"/>
      <c r="X34" s="284"/>
      <c r="Y34" s="289"/>
      <c r="Z34" s="289"/>
      <c r="AA34" s="284"/>
      <c r="AB34" s="289"/>
      <c r="AC34" s="289"/>
      <c r="AD34" s="284"/>
      <c r="AE34" s="289"/>
      <c r="AF34" s="289"/>
      <c r="AG34" s="284"/>
      <c r="AH34" s="289"/>
      <c r="AI34" s="289"/>
      <c r="AJ34" s="284"/>
      <c r="AK34" s="289"/>
      <c r="AL34" s="289"/>
      <c r="AM34" s="284"/>
    </row>
    <row r="35" spans="1:39" ht="20.100000000000001" customHeight="1" x14ac:dyDescent="0.3">
      <c r="A35" s="189">
        <v>21</v>
      </c>
      <c r="B35" s="184">
        <v>47.6</v>
      </c>
      <c r="C35" s="185">
        <v>0.5</v>
      </c>
      <c r="D35" s="184">
        <v>47.6</v>
      </c>
      <c r="E35" s="185">
        <v>0.5</v>
      </c>
      <c r="F35" s="181"/>
      <c r="G35" s="181"/>
      <c r="H35" s="316" t="s">
        <v>111</v>
      </c>
      <c r="I35" s="316"/>
      <c r="J35" s="316"/>
      <c r="K35" s="294">
        <v>1015.1033</v>
      </c>
      <c r="L35" s="294"/>
      <c r="M35" s="294"/>
      <c r="N35" s="294"/>
      <c r="O35" s="317"/>
      <c r="P35" s="289">
        <v>0</v>
      </c>
      <c r="Q35" s="289">
        <v>0</v>
      </c>
      <c r="R35" s="284">
        <v>0</v>
      </c>
      <c r="S35" s="289">
        <v>0</v>
      </c>
      <c r="T35" s="289">
        <v>0</v>
      </c>
      <c r="U35" s="284">
        <v>0.23999999999999969</v>
      </c>
      <c r="V35" s="289">
        <v>0</v>
      </c>
      <c r="W35" s="289">
        <v>0</v>
      </c>
      <c r="X35" s="284">
        <v>0</v>
      </c>
      <c r="Y35" s="289">
        <v>0.19200000000000017</v>
      </c>
      <c r="Z35" s="289">
        <v>7.200000000000005E-2</v>
      </c>
      <c r="AA35" s="284">
        <v>9.6000000000000085E-2</v>
      </c>
      <c r="AB35" s="289">
        <v>7.1999999999999537E-2</v>
      </c>
      <c r="AC35" s="289">
        <v>7.200000000000005E-2</v>
      </c>
      <c r="AD35" s="284">
        <v>7.200000000000005E-2</v>
      </c>
      <c r="AE35" s="289">
        <v>7.200000000000005E-2</v>
      </c>
      <c r="AF35" s="289">
        <v>7.200000000000005E-2</v>
      </c>
      <c r="AG35" s="284">
        <v>7.200000000000005E-2</v>
      </c>
      <c r="AH35" s="289">
        <v>4.8000000000000043E-2</v>
      </c>
      <c r="AI35" s="289">
        <v>4.8000000000000043E-2</v>
      </c>
      <c r="AJ35" s="284">
        <v>4.8000000000000043E-2</v>
      </c>
      <c r="AK35" s="289">
        <v>2.4000000000000021E-2</v>
      </c>
      <c r="AL35" s="289">
        <v>0</v>
      </c>
      <c r="AM35" s="284">
        <v>2.4000000000000021E-2</v>
      </c>
    </row>
    <row r="36" spans="1:39" ht="20.100000000000001" customHeight="1" x14ac:dyDescent="0.3">
      <c r="A36" s="189">
        <v>22</v>
      </c>
      <c r="B36" s="184">
        <v>48.8</v>
      </c>
      <c r="C36" s="185">
        <v>50</v>
      </c>
      <c r="D36" s="184">
        <v>48.8</v>
      </c>
      <c r="E36" s="185">
        <v>50</v>
      </c>
      <c r="F36" s="181"/>
      <c r="G36" s="181"/>
      <c r="H36" s="316"/>
      <c r="I36" s="316"/>
      <c r="J36" s="316"/>
      <c r="K36" s="294"/>
      <c r="L36" s="294"/>
      <c r="M36" s="294"/>
      <c r="N36" s="294"/>
      <c r="O36" s="318"/>
      <c r="P36" s="289"/>
      <c r="Q36" s="289"/>
      <c r="R36" s="284"/>
      <c r="S36" s="289"/>
      <c r="T36" s="289"/>
      <c r="U36" s="284"/>
      <c r="V36" s="289"/>
      <c r="W36" s="289"/>
      <c r="X36" s="284"/>
      <c r="Y36" s="289"/>
      <c r="Z36" s="289"/>
      <c r="AA36" s="284"/>
      <c r="AB36" s="289"/>
      <c r="AC36" s="289"/>
      <c r="AD36" s="284"/>
      <c r="AE36" s="289"/>
      <c r="AF36" s="289"/>
      <c r="AG36" s="284"/>
      <c r="AH36" s="289"/>
      <c r="AI36" s="289"/>
      <c r="AJ36" s="284"/>
      <c r="AK36" s="289"/>
      <c r="AL36" s="289"/>
      <c r="AM36" s="284"/>
    </row>
    <row r="37" spans="1:39" ht="20.100000000000001" customHeight="1" x14ac:dyDescent="0.3">
      <c r="A37" s="189">
        <v>23</v>
      </c>
      <c r="B37" s="184">
        <v>47.6</v>
      </c>
      <c r="C37" s="185">
        <v>0.5</v>
      </c>
      <c r="D37" s="184">
        <v>47.6</v>
      </c>
      <c r="E37" s="185">
        <v>0.5</v>
      </c>
      <c r="F37" s="181"/>
      <c r="G37" s="181"/>
      <c r="H37" s="316" t="s">
        <v>111</v>
      </c>
      <c r="I37" s="316"/>
      <c r="J37" s="316"/>
      <c r="K37" s="294" t="s">
        <v>157</v>
      </c>
      <c r="L37" s="294"/>
      <c r="M37" s="294"/>
      <c r="N37" s="294"/>
      <c r="O37" s="317"/>
      <c r="P37" s="289">
        <v>0.43200000000000438</v>
      </c>
      <c r="Q37" s="289">
        <v>3.5999999999999234E-2</v>
      </c>
      <c r="R37" s="284">
        <v>0.39599999999999957</v>
      </c>
      <c r="S37" s="289">
        <v>1.1519999999999964</v>
      </c>
      <c r="T37" s="289">
        <v>0.10800000000000409</v>
      </c>
      <c r="U37" s="284">
        <v>0.74399999999999611</v>
      </c>
      <c r="V37" s="289">
        <v>0.46799999999999803</v>
      </c>
      <c r="W37" s="289">
        <v>0.50400000000000289</v>
      </c>
      <c r="X37" s="284">
        <v>0.53999999999999648</v>
      </c>
      <c r="Y37" s="289">
        <v>0.92640000000000389</v>
      </c>
      <c r="Z37" s="289">
        <v>0.50040000000000084</v>
      </c>
      <c r="AA37" s="284">
        <v>0.7044000000000018</v>
      </c>
      <c r="AB37" s="289">
        <v>0.56879999999999264</v>
      </c>
      <c r="AC37" s="289">
        <v>0.34920000000000789</v>
      </c>
      <c r="AD37" s="284">
        <v>0.38519999999999432</v>
      </c>
      <c r="AE37" s="289">
        <v>0.32400000000000267</v>
      </c>
      <c r="AF37" s="289">
        <v>0.28439999999999899</v>
      </c>
      <c r="AG37" s="284">
        <v>0.27720000000000145</v>
      </c>
      <c r="AH37" s="289">
        <v>0.25320000000000303</v>
      </c>
      <c r="AI37" s="289">
        <v>0.35760000000000114</v>
      </c>
      <c r="AJ37" s="284">
        <v>0.35759999999999631</v>
      </c>
      <c r="AK37" s="289">
        <v>0.33360000000000112</v>
      </c>
      <c r="AL37" s="289">
        <v>0.12599999999999412</v>
      </c>
      <c r="AM37" s="284">
        <v>7.8000000000002068E-2</v>
      </c>
    </row>
    <row r="38" spans="1:39" ht="20.100000000000001" customHeight="1" x14ac:dyDescent="0.3">
      <c r="A38" s="189">
        <v>24</v>
      </c>
      <c r="B38" s="184">
        <v>48.8</v>
      </c>
      <c r="C38" s="185">
        <v>50</v>
      </c>
      <c r="D38" s="184">
        <v>48.8</v>
      </c>
      <c r="E38" s="185">
        <v>50</v>
      </c>
      <c r="F38" s="181"/>
      <c r="G38" s="181"/>
      <c r="H38" s="316"/>
      <c r="I38" s="316"/>
      <c r="J38" s="316"/>
      <c r="K38" s="294"/>
      <c r="L38" s="294"/>
      <c r="M38" s="294"/>
      <c r="N38" s="294"/>
      <c r="O38" s="318"/>
      <c r="P38" s="289"/>
      <c r="Q38" s="289"/>
      <c r="R38" s="284"/>
      <c r="S38" s="289"/>
      <c r="T38" s="289"/>
      <c r="U38" s="284"/>
      <c r="V38" s="289"/>
      <c r="W38" s="289"/>
      <c r="X38" s="284"/>
      <c r="Y38" s="289"/>
      <c r="Z38" s="289"/>
      <c r="AA38" s="284"/>
      <c r="AB38" s="289"/>
      <c r="AC38" s="289"/>
      <c r="AD38" s="284"/>
      <c r="AE38" s="289"/>
      <c r="AF38" s="289"/>
      <c r="AG38" s="284"/>
      <c r="AH38" s="289"/>
      <c r="AI38" s="289"/>
      <c r="AJ38" s="284"/>
      <c r="AK38" s="289"/>
      <c r="AL38" s="289"/>
      <c r="AM38" s="284"/>
    </row>
    <row r="39" spans="1:39" ht="20.100000000000001" customHeight="1" thickBot="1" x14ac:dyDescent="0.35">
      <c r="A39" s="189">
        <v>25</v>
      </c>
      <c r="B39" s="184">
        <v>47.6</v>
      </c>
      <c r="C39" s="185">
        <v>0.5</v>
      </c>
      <c r="D39" s="184">
        <v>47.6</v>
      </c>
      <c r="E39" s="185">
        <v>0.5</v>
      </c>
      <c r="F39" s="182"/>
      <c r="G39" s="182"/>
      <c r="H39" s="320" t="s">
        <v>113</v>
      </c>
      <c r="I39" s="320"/>
      <c r="J39" s="320"/>
      <c r="K39" s="322" t="s">
        <v>158</v>
      </c>
      <c r="L39" s="322"/>
      <c r="M39" s="322"/>
      <c r="N39" s="322"/>
      <c r="O39" s="317"/>
      <c r="P39" s="287">
        <v>0.25199999999999784</v>
      </c>
      <c r="Q39" s="287">
        <v>0.252000000000001</v>
      </c>
      <c r="R39" s="285">
        <v>0.39599999999999791</v>
      </c>
      <c r="S39" s="287">
        <v>0.2880000000000002</v>
      </c>
      <c r="T39" s="287">
        <v>0.32400000000000267</v>
      </c>
      <c r="U39" s="285">
        <v>0.25199999999999945</v>
      </c>
      <c r="V39" s="287">
        <v>0.32399999999999946</v>
      </c>
      <c r="W39" s="287">
        <v>0.43200000000000033</v>
      </c>
      <c r="X39" s="285">
        <v>0.53999999999999793</v>
      </c>
      <c r="Y39" s="287">
        <v>0.68400000000000138</v>
      </c>
      <c r="Z39" s="287">
        <v>0.79199999999999759</v>
      </c>
      <c r="AA39" s="285">
        <v>0.72000000000000064</v>
      </c>
      <c r="AB39" s="287">
        <v>0.54000000000000115</v>
      </c>
      <c r="AC39" s="287">
        <v>0.61199999999999966</v>
      </c>
      <c r="AD39" s="285">
        <v>0.5760000000000004</v>
      </c>
      <c r="AE39" s="287">
        <v>0.54000000000000115</v>
      </c>
      <c r="AF39" s="287">
        <v>0.50400000000000189</v>
      </c>
      <c r="AG39" s="285">
        <v>0.50399999999999878</v>
      </c>
      <c r="AH39" s="287">
        <v>0.43200000000000033</v>
      </c>
      <c r="AI39" s="287">
        <v>0.25199999999999784</v>
      </c>
      <c r="AJ39" s="285">
        <v>0.28799999999999704</v>
      </c>
      <c r="AK39" s="287">
        <v>0.18000000000000577</v>
      </c>
      <c r="AL39" s="287">
        <v>7.1999999999998468E-2</v>
      </c>
      <c r="AM39" s="285">
        <v>0.17999999999999935</v>
      </c>
    </row>
    <row r="40" spans="1:39" ht="20.100000000000001" customHeight="1" thickBot="1" x14ac:dyDescent="0.35">
      <c r="A40" s="190">
        <v>26</v>
      </c>
      <c r="B40" s="186">
        <v>48.8</v>
      </c>
      <c r="C40" s="187">
        <v>50</v>
      </c>
      <c r="D40" s="186">
        <v>48.8</v>
      </c>
      <c r="E40" s="187">
        <v>50</v>
      </c>
      <c r="F40" s="183"/>
      <c r="G40" s="183"/>
      <c r="H40" s="321"/>
      <c r="I40" s="321"/>
      <c r="J40" s="321"/>
      <c r="K40" s="323"/>
      <c r="L40" s="323"/>
      <c r="M40" s="323"/>
      <c r="N40" s="323"/>
      <c r="O40" s="324"/>
      <c r="P40" s="288"/>
      <c r="Q40" s="288"/>
      <c r="R40" s="286"/>
      <c r="S40" s="288"/>
      <c r="T40" s="288"/>
      <c r="U40" s="286"/>
      <c r="V40" s="288"/>
      <c r="W40" s="288"/>
      <c r="X40" s="286"/>
      <c r="Y40" s="288"/>
      <c r="Z40" s="288"/>
      <c r="AA40" s="286"/>
      <c r="AB40" s="288"/>
      <c r="AC40" s="288"/>
      <c r="AD40" s="286"/>
      <c r="AE40" s="288"/>
      <c r="AF40" s="288"/>
      <c r="AG40" s="286"/>
      <c r="AH40" s="288"/>
      <c r="AI40" s="288"/>
      <c r="AJ40" s="286"/>
      <c r="AK40" s="288"/>
      <c r="AL40" s="288"/>
      <c r="AM40" s="286"/>
    </row>
    <row r="41" spans="1:39" x14ac:dyDescent="0.2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3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</row>
    <row r="42" spans="1:39" s="193" customFormat="1" x14ac:dyDescent="0.25">
      <c r="A42" s="192"/>
      <c r="B42" s="192"/>
      <c r="C42" s="192"/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X42" s="192"/>
      <c r="Y42" s="192"/>
      <c r="Z42" s="192"/>
      <c r="AA42" s="192"/>
      <c r="AB42" s="192"/>
      <c r="AC42" s="192"/>
    </row>
    <row r="43" spans="1:39" s="198" customFormat="1" ht="18.75" x14ac:dyDescent="0.3">
      <c r="A43" s="319" t="s">
        <v>46</v>
      </c>
      <c r="B43" s="319"/>
      <c r="C43" s="319"/>
      <c r="D43" s="194"/>
      <c r="E43" s="194"/>
      <c r="F43" s="194"/>
      <c r="G43" s="194"/>
      <c r="H43" s="194"/>
      <c r="I43" s="194"/>
      <c r="J43" s="195"/>
      <c r="K43" s="196"/>
      <c r="L43" s="196"/>
      <c r="M43" s="194"/>
      <c r="N43" s="194"/>
      <c r="O43" s="194"/>
      <c r="P43" s="194"/>
      <c r="Q43" s="194"/>
      <c r="R43" s="194"/>
      <c r="S43" s="194"/>
      <c r="T43" s="194"/>
      <c r="U43" s="194"/>
      <c r="V43" s="194"/>
      <c r="W43" s="194"/>
      <c r="X43" s="194"/>
      <c r="Y43" s="194"/>
      <c r="Z43" s="194"/>
      <c r="AA43" s="197"/>
      <c r="AB43" s="197"/>
      <c r="AC43" s="197"/>
    </row>
    <row r="44" spans="1:39" s="198" customFormat="1" ht="18.75" x14ac:dyDescent="0.3">
      <c r="A44" s="319" t="s">
        <v>159</v>
      </c>
      <c r="B44" s="319"/>
      <c r="C44" s="319"/>
      <c r="D44" s="319"/>
      <c r="E44" s="319"/>
      <c r="F44" s="319"/>
      <c r="G44" s="319"/>
      <c r="H44" s="319"/>
      <c r="I44" s="319"/>
      <c r="J44" s="319"/>
      <c r="K44" s="319"/>
      <c r="L44" s="319"/>
      <c r="M44" s="319"/>
      <c r="N44" s="319"/>
      <c r="O44" s="319"/>
      <c r="P44" s="199"/>
      <c r="Q44" s="199"/>
      <c r="R44" s="199"/>
      <c r="S44" s="199"/>
      <c r="T44" s="199"/>
      <c r="U44" s="199"/>
      <c r="V44" s="199"/>
      <c r="W44" s="199"/>
      <c r="X44" s="199"/>
      <c r="Y44" s="199"/>
      <c r="Z44" s="199"/>
      <c r="AA44" s="197"/>
      <c r="AB44" s="197"/>
      <c r="AC44" s="197"/>
    </row>
    <row r="45" spans="1:39" s="193" customFormat="1" x14ac:dyDescent="0.25">
      <c r="A45" s="192"/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192"/>
      <c r="AA45" s="192"/>
      <c r="AB45" s="192"/>
      <c r="AC45" s="192"/>
    </row>
    <row r="46" spans="1:39" s="193" customFormat="1" x14ac:dyDescent="0.25">
      <c r="A46" s="192"/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2"/>
      <c r="Y46" s="192"/>
      <c r="Z46" s="192"/>
      <c r="AA46" s="192"/>
      <c r="AB46" s="192"/>
      <c r="AC46" s="192"/>
    </row>
    <row r="47" spans="1:39" x14ac:dyDescent="0.2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143"/>
      <c r="Q47" s="143"/>
      <c r="R47" s="143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43"/>
    </row>
  </sheetData>
  <mergeCells count="395">
    <mergeCell ref="Z37:Z38"/>
    <mergeCell ref="P39:P40"/>
    <mergeCell ref="Q39:Q40"/>
    <mergeCell ref="R39:R40"/>
    <mergeCell ref="S39:S40"/>
    <mergeCell ref="T39:T40"/>
    <mergeCell ref="U39:U40"/>
    <mergeCell ref="V39:V40"/>
    <mergeCell ref="W39:W40"/>
    <mergeCell ref="X39:X40"/>
    <mergeCell ref="Y39:Y40"/>
    <mergeCell ref="Z39:Z40"/>
    <mergeCell ref="X31:X32"/>
    <mergeCell ref="Y31:Y32"/>
    <mergeCell ref="Z31:Z32"/>
    <mergeCell ref="P33:P34"/>
    <mergeCell ref="Q33:Q34"/>
    <mergeCell ref="R33:R34"/>
    <mergeCell ref="S33:S34"/>
    <mergeCell ref="T33:T34"/>
    <mergeCell ref="U33:U34"/>
    <mergeCell ref="V33:V34"/>
    <mergeCell ref="W33:W34"/>
    <mergeCell ref="X33:X34"/>
    <mergeCell ref="Y33:Y34"/>
    <mergeCell ref="Z33:Z34"/>
    <mergeCell ref="Y27:Y28"/>
    <mergeCell ref="Z27:Z28"/>
    <mergeCell ref="Z29:Z30"/>
    <mergeCell ref="Y29:Y30"/>
    <mergeCell ref="X29:X30"/>
    <mergeCell ref="W29:W30"/>
    <mergeCell ref="V29:V30"/>
    <mergeCell ref="U29:U30"/>
    <mergeCell ref="T29:T30"/>
    <mergeCell ref="Z23:Z24"/>
    <mergeCell ref="Z25:Z26"/>
    <mergeCell ref="Y25:Y26"/>
    <mergeCell ref="X25:X26"/>
    <mergeCell ref="W25:W26"/>
    <mergeCell ref="V25:V26"/>
    <mergeCell ref="U25:U26"/>
    <mergeCell ref="T25:T26"/>
    <mergeCell ref="S25:S26"/>
    <mergeCell ref="Q23:Q24"/>
    <mergeCell ref="R23:R24"/>
    <mergeCell ref="S23:S24"/>
    <mergeCell ref="T23:T24"/>
    <mergeCell ref="U23:U24"/>
    <mergeCell ref="V23:V24"/>
    <mergeCell ref="W23:W24"/>
    <mergeCell ref="X23:X24"/>
    <mergeCell ref="Y23:Y24"/>
    <mergeCell ref="Y15:Y16"/>
    <mergeCell ref="Z15:Z16"/>
    <mergeCell ref="P17:P18"/>
    <mergeCell ref="Q17:Q18"/>
    <mergeCell ref="R17:R18"/>
    <mergeCell ref="S17:S18"/>
    <mergeCell ref="T17:T18"/>
    <mergeCell ref="U17:U18"/>
    <mergeCell ref="V17:V18"/>
    <mergeCell ref="W17:W18"/>
    <mergeCell ref="X17:X18"/>
    <mergeCell ref="Y17:Y18"/>
    <mergeCell ref="Z17:Z18"/>
    <mergeCell ref="A43:C43"/>
    <mergeCell ref="A44:O44"/>
    <mergeCell ref="H39:J40"/>
    <mergeCell ref="K39:N40"/>
    <mergeCell ref="O39:O40"/>
    <mergeCell ref="AA39:AA40"/>
    <mergeCell ref="AB39:AB40"/>
    <mergeCell ref="AC39:AC40"/>
    <mergeCell ref="H37:J38"/>
    <mergeCell ref="K37:N38"/>
    <mergeCell ref="O37:O38"/>
    <mergeCell ref="AA37:AA38"/>
    <mergeCell ref="AB37:AB38"/>
    <mergeCell ref="AC37:AC38"/>
    <mergeCell ref="P37:P38"/>
    <mergeCell ref="Q37:Q38"/>
    <mergeCell ref="R37:R38"/>
    <mergeCell ref="S37:S38"/>
    <mergeCell ref="T37:T38"/>
    <mergeCell ref="U37:U38"/>
    <mergeCell ref="V37:V38"/>
    <mergeCell ref="W37:W38"/>
    <mergeCell ref="X37:X38"/>
    <mergeCell ref="Y37:Y38"/>
    <mergeCell ref="H35:J36"/>
    <mergeCell ref="K35:N36"/>
    <mergeCell ref="O35:O36"/>
    <mergeCell ref="AA35:AA36"/>
    <mergeCell ref="AB35:AB36"/>
    <mergeCell ref="AC35:AC36"/>
    <mergeCell ref="H33:J34"/>
    <mergeCell ref="K33:N34"/>
    <mergeCell ref="O33:O34"/>
    <mergeCell ref="AA33:AA34"/>
    <mergeCell ref="AB33:AB34"/>
    <mergeCell ref="AC33:AC34"/>
    <mergeCell ref="Z35:Z36"/>
    <mergeCell ref="Y35:Y36"/>
    <mergeCell ref="X35:X36"/>
    <mergeCell ref="W35:W36"/>
    <mergeCell ref="V35:V36"/>
    <mergeCell ref="U35:U36"/>
    <mergeCell ref="T35:T36"/>
    <mergeCell ref="S35:S36"/>
    <mergeCell ref="R35:R36"/>
    <mergeCell ref="Q35:Q36"/>
    <mergeCell ref="P35:P36"/>
    <mergeCell ref="H31:J32"/>
    <mergeCell ref="K31:N32"/>
    <mergeCell ref="O31:O32"/>
    <mergeCell ref="AA31:AA32"/>
    <mergeCell ref="AB31:AB32"/>
    <mergeCell ref="AC31:AC32"/>
    <mergeCell ref="H29:J30"/>
    <mergeCell ref="K29:N30"/>
    <mergeCell ref="O29:O30"/>
    <mergeCell ref="AA29:AA30"/>
    <mergeCell ref="AB29:AB30"/>
    <mergeCell ref="AC29:AC30"/>
    <mergeCell ref="S29:S30"/>
    <mergeCell ref="R29:R30"/>
    <mergeCell ref="Q29:Q30"/>
    <mergeCell ref="P29:P30"/>
    <mergeCell ref="P31:P32"/>
    <mergeCell ref="Q31:Q32"/>
    <mergeCell ref="R31:R32"/>
    <mergeCell ref="S31:S32"/>
    <mergeCell ref="T31:T32"/>
    <mergeCell ref="U31:U32"/>
    <mergeCell ref="V31:V32"/>
    <mergeCell ref="W31:W32"/>
    <mergeCell ref="H27:J28"/>
    <mergeCell ref="K27:N28"/>
    <mergeCell ref="O27:O28"/>
    <mergeCell ref="AA27:AA28"/>
    <mergeCell ref="AB27:AB28"/>
    <mergeCell ref="AC27:AC28"/>
    <mergeCell ref="H25:J26"/>
    <mergeCell ref="K25:N26"/>
    <mergeCell ref="O25:O26"/>
    <mergeCell ref="AA25:AA26"/>
    <mergeCell ref="AB25:AB26"/>
    <mergeCell ref="AC25:AC26"/>
    <mergeCell ref="R25:R26"/>
    <mergeCell ref="Q25:Q26"/>
    <mergeCell ref="P25:P26"/>
    <mergeCell ref="P27:P28"/>
    <mergeCell ref="Q27:Q28"/>
    <mergeCell ref="R27:R28"/>
    <mergeCell ref="S27:S28"/>
    <mergeCell ref="T27:T28"/>
    <mergeCell ref="U27:U28"/>
    <mergeCell ref="V27:V28"/>
    <mergeCell ref="W27:W28"/>
    <mergeCell ref="X27:X28"/>
    <mergeCell ref="H23:J24"/>
    <mergeCell ref="K23:N24"/>
    <mergeCell ref="O23:O24"/>
    <mergeCell ref="AA23:AA24"/>
    <mergeCell ref="AB23:AB24"/>
    <mergeCell ref="AC23:AC24"/>
    <mergeCell ref="H21:J22"/>
    <mergeCell ref="K21:N22"/>
    <mergeCell ref="O21:O22"/>
    <mergeCell ref="AA21:AA22"/>
    <mergeCell ref="AB21:AB22"/>
    <mergeCell ref="AC21:AC22"/>
    <mergeCell ref="P21:P22"/>
    <mergeCell ref="Q21:Q22"/>
    <mergeCell ref="R21:R22"/>
    <mergeCell ref="S21:S22"/>
    <mergeCell ref="T21:T22"/>
    <mergeCell ref="U21:U22"/>
    <mergeCell ref="V21:V22"/>
    <mergeCell ref="W21:W22"/>
    <mergeCell ref="X21:X22"/>
    <mergeCell ref="Y21:Y22"/>
    <mergeCell ref="Z21:Z22"/>
    <mergeCell ref="P23:P24"/>
    <mergeCell ref="H19:J20"/>
    <mergeCell ref="K19:N20"/>
    <mergeCell ref="O19:O20"/>
    <mergeCell ref="AA19:AA20"/>
    <mergeCell ref="AB19:AB20"/>
    <mergeCell ref="AC19:AC20"/>
    <mergeCell ref="H17:J18"/>
    <mergeCell ref="K17:N18"/>
    <mergeCell ref="O17:O18"/>
    <mergeCell ref="AA17:AA18"/>
    <mergeCell ref="AB17:AB18"/>
    <mergeCell ref="AC17:AC18"/>
    <mergeCell ref="P19:P20"/>
    <mergeCell ref="Q19:Q20"/>
    <mergeCell ref="R19:R20"/>
    <mergeCell ref="S19:S20"/>
    <mergeCell ref="T19:T20"/>
    <mergeCell ref="U19:U20"/>
    <mergeCell ref="V19:V20"/>
    <mergeCell ref="W19:W20"/>
    <mergeCell ref="X19:X20"/>
    <mergeCell ref="Y19:Y20"/>
    <mergeCell ref="Z19:Z20"/>
    <mergeCell ref="H15:J16"/>
    <mergeCell ref="K15:N16"/>
    <mergeCell ref="O15:O16"/>
    <mergeCell ref="AA15:AA16"/>
    <mergeCell ref="AB15:AB16"/>
    <mergeCell ref="AC15:AC16"/>
    <mergeCell ref="S13:S14"/>
    <mergeCell ref="T13:T14"/>
    <mergeCell ref="U13:U14"/>
    <mergeCell ref="V13:V14"/>
    <mergeCell ref="W13:W14"/>
    <mergeCell ref="X13:X14"/>
    <mergeCell ref="Y13:Y14"/>
    <mergeCell ref="Z13:Z14"/>
    <mergeCell ref="R13:R14"/>
    <mergeCell ref="P15:P16"/>
    <mergeCell ref="Q15:Q16"/>
    <mergeCell ref="R15:R16"/>
    <mergeCell ref="S15:S16"/>
    <mergeCell ref="T15:T16"/>
    <mergeCell ref="U15:U16"/>
    <mergeCell ref="V15:V16"/>
    <mergeCell ref="W15:W16"/>
    <mergeCell ref="X15:X16"/>
    <mergeCell ref="B13:B14"/>
    <mergeCell ref="C13:C14"/>
    <mergeCell ref="D13:D14"/>
    <mergeCell ref="E13:E14"/>
    <mergeCell ref="AA13:AA14"/>
    <mergeCell ref="AB13:AB14"/>
    <mergeCell ref="AC13:AC14"/>
    <mergeCell ref="A9:M9"/>
    <mergeCell ref="A12:A14"/>
    <mergeCell ref="B12:C12"/>
    <mergeCell ref="D12:E12"/>
    <mergeCell ref="H12:J14"/>
    <mergeCell ref="K12:N14"/>
    <mergeCell ref="O12:O14"/>
    <mergeCell ref="F12:G12"/>
    <mergeCell ref="F13:F14"/>
    <mergeCell ref="G13:G14"/>
    <mergeCell ref="P13:P14"/>
    <mergeCell ref="Q13:Q14"/>
    <mergeCell ref="AM13:AM14"/>
    <mergeCell ref="AD15:AD16"/>
    <mergeCell ref="AE15:AE16"/>
    <mergeCell ref="AF15:AF16"/>
    <mergeCell ref="AG15:AG16"/>
    <mergeCell ref="AH15:AH16"/>
    <mergeCell ref="AI15:AI16"/>
    <mergeCell ref="AJ15:AJ16"/>
    <mergeCell ref="AK15:AK16"/>
    <mergeCell ref="AL15:AL16"/>
    <mergeCell ref="AM15:AM16"/>
    <mergeCell ref="AD13:AD14"/>
    <mergeCell ref="AF13:AF14"/>
    <mergeCell ref="AG13:AG14"/>
    <mergeCell ref="AH13:AH14"/>
    <mergeCell ref="AI13:AI14"/>
    <mergeCell ref="AE13:AE14"/>
    <mergeCell ref="AJ13:AJ14"/>
    <mergeCell ref="AK13:AK14"/>
    <mergeCell ref="AL13:AL14"/>
    <mergeCell ref="AM17:AM18"/>
    <mergeCell ref="AD19:AD20"/>
    <mergeCell ref="AE19:AE20"/>
    <mergeCell ref="AF19:AF20"/>
    <mergeCell ref="AG19:AG20"/>
    <mergeCell ref="AH19:AH20"/>
    <mergeCell ref="AI19:AI20"/>
    <mergeCell ref="AJ19:AJ20"/>
    <mergeCell ref="AK19:AK20"/>
    <mergeCell ref="AL19:AL20"/>
    <mergeCell ref="AM19:AM20"/>
    <mergeCell ref="AD17:AD18"/>
    <mergeCell ref="AE17:AE18"/>
    <mergeCell ref="AF17:AF18"/>
    <mergeCell ref="AG17:AG18"/>
    <mergeCell ref="AH17:AH18"/>
    <mergeCell ref="AI17:AI18"/>
    <mergeCell ref="AJ17:AJ18"/>
    <mergeCell ref="AK17:AK18"/>
    <mergeCell ref="AL17:AL18"/>
    <mergeCell ref="AM21:AM22"/>
    <mergeCell ref="AD23:AD24"/>
    <mergeCell ref="AE23:AE24"/>
    <mergeCell ref="AF23:AF24"/>
    <mergeCell ref="AG23:AG24"/>
    <mergeCell ref="AH23:AH24"/>
    <mergeCell ref="AI23:AI24"/>
    <mergeCell ref="AJ23:AJ24"/>
    <mergeCell ref="AK23:AK24"/>
    <mergeCell ref="AL23:AL24"/>
    <mergeCell ref="AM23:AM24"/>
    <mergeCell ref="AD21:AD22"/>
    <mergeCell ref="AE21:AE22"/>
    <mergeCell ref="AF21:AF22"/>
    <mergeCell ref="AG21:AG22"/>
    <mergeCell ref="AH21:AH22"/>
    <mergeCell ref="AI21:AI22"/>
    <mergeCell ref="AJ21:AJ22"/>
    <mergeCell ref="AK21:AK22"/>
    <mergeCell ref="AL21:AL22"/>
    <mergeCell ref="AM25:AM26"/>
    <mergeCell ref="AD27:AD28"/>
    <mergeCell ref="AE27:AE28"/>
    <mergeCell ref="AF27:AF28"/>
    <mergeCell ref="AG27:AG28"/>
    <mergeCell ref="AH27:AH28"/>
    <mergeCell ref="AI27:AI28"/>
    <mergeCell ref="AJ27:AJ28"/>
    <mergeCell ref="AK27:AK28"/>
    <mergeCell ref="AL27:AL28"/>
    <mergeCell ref="AM27:AM28"/>
    <mergeCell ref="AD25:AD26"/>
    <mergeCell ref="AE25:AE26"/>
    <mergeCell ref="AF25:AF26"/>
    <mergeCell ref="AG25:AG26"/>
    <mergeCell ref="AH25:AH26"/>
    <mergeCell ref="AI25:AI26"/>
    <mergeCell ref="AJ25:AJ26"/>
    <mergeCell ref="AK25:AK26"/>
    <mergeCell ref="AL25:AL26"/>
    <mergeCell ref="AM29:AM30"/>
    <mergeCell ref="AD31:AD32"/>
    <mergeCell ref="AE31:AE32"/>
    <mergeCell ref="AF31:AF32"/>
    <mergeCell ref="AG31:AG32"/>
    <mergeCell ref="AH31:AH32"/>
    <mergeCell ref="AI31:AI32"/>
    <mergeCell ref="AJ31:AJ32"/>
    <mergeCell ref="AK31:AK32"/>
    <mergeCell ref="AL31:AL32"/>
    <mergeCell ref="AM31:AM32"/>
    <mergeCell ref="AD29:AD30"/>
    <mergeCell ref="AE29:AE30"/>
    <mergeCell ref="AF29:AF30"/>
    <mergeCell ref="AG29:AG30"/>
    <mergeCell ref="AH29:AH30"/>
    <mergeCell ref="AI29:AI30"/>
    <mergeCell ref="AJ29:AJ30"/>
    <mergeCell ref="AK29:AK30"/>
    <mergeCell ref="AL29:AL30"/>
    <mergeCell ref="AM33:AM34"/>
    <mergeCell ref="AD35:AD36"/>
    <mergeCell ref="AE35:AE36"/>
    <mergeCell ref="AF35:AF36"/>
    <mergeCell ref="AG35:AG36"/>
    <mergeCell ref="AH35:AH36"/>
    <mergeCell ref="AI35:AI36"/>
    <mergeCell ref="AJ35:AJ36"/>
    <mergeCell ref="AK35:AK36"/>
    <mergeCell ref="AL35:AL36"/>
    <mergeCell ref="AM35:AM36"/>
    <mergeCell ref="AD33:AD34"/>
    <mergeCell ref="AE33:AE34"/>
    <mergeCell ref="AF33:AF34"/>
    <mergeCell ref="AG33:AG34"/>
    <mergeCell ref="AH33:AH34"/>
    <mergeCell ref="AI33:AI34"/>
    <mergeCell ref="AJ33:AJ34"/>
    <mergeCell ref="AK33:AK34"/>
    <mergeCell ref="AL33:AL34"/>
    <mergeCell ref="A3:F3"/>
    <mergeCell ref="A1:K1"/>
    <mergeCell ref="AM37:AM38"/>
    <mergeCell ref="AD39:AD40"/>
    <mergeCell ref="AE39:AE40"/>
    <mergeCell ref="AF39:AF40"/>
    <mergeCell ref="AG39:AG40"/>
    <mergeCell ref="AH39:AH40"/>
    <mergeCell ref="AI39:AI40"/>
    <mergeCell ref="AJ39:AJ40"/>
    <mergeCell ref="AK39:AK40"/>
    <mergeCell ref="AL39:AL40"/>
    <mergeCell ref="AM39:AM40"/>
    <mergeCell ref="AD37:AD38"/>
    <mergeCell ref="AE37:AE38"/>
    <mergeCell ref="AF37:AF38"/>
    <mergeCell ref="AG37:AG38"/>
    <mergeCell ref="AH37:AH38"/>
    <mergeCell ref="AI37:AI38"/>
    <mergeCell ref="AJ37:AJ38"/>
    <mergeCell ref="AK37:AK38"/>
    <mergeCell ref="AL37:AL38"/>
    <mergeCell ref="P12:T12"/>
    <mergeCell ref="U12:AM12"/>
  </mergeCells>
  <pageMargins left="0.7" right="0.7" top="0.75" bottom="0.75" header="0.3" footer="0.3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28"/>
  <sheetViews>
    <sheetView view="pageBreakPreview" topLeftCell="A7" zoomScale="73" zoomScaleNormal="71" zoomScaleSheetLayoutView="73" workbookViewId="0">
      <selection activeCell="CD15" sqref="CD15"/>
    </sheetView>
  </sheetViews>
  <sheetFormatPr defaultRowHeight="15" x14ac:dyDescent="0.25"/>
  <cols>
    <col min="1" max="1" width="14.85546875" customWidth="1"/>
    <col min="2" max="2" width="17.85546875" customWidth="1"/>
    <col min="3" max="3" width="16.42578125" customWidth="1"/>
    <col min="4" max="4" width="18.28515625" customWidth="1"/>
    <col min="5" max="5" width="20.85546875" customWidth="1"/>
    <col min="6" max="6" width="15.5703125" customWidth="1"/>
    <col min="7" max="7" width="18.140625" customWidth="1"/>
    <col min="8" max="8" width="26.28515625" customWidth="1"/>
    <col min="9" max="9" width="14.140625" customWidth="1"/>
    <col min="10" max="10" width="7.28515625" customWidth="1"/>
    <col min="11" max="11" width="8.42578125" customWidth="1"/>
    <col min="12" max="12" width="6.42578125" customWidth="1"/>
    <col min="13" max="13" width="7" customWidth="1"/>
    <col min="14" max="14" width="8.28515625" customWidth="1"/>
    <col min="15" max="15" width="7.28515625" customWidth="1"/>
    <col min="16" max="16" width="6.5703125" customWidth="1"/>
    <col min="17" max="17" width="8.140625" customWidth="1"/>
    <col min="18" max="18" width="6.7109375" customWidth="1"/>
    <col min="19" max="19" width="6.85546875" customWidth="1"/>
    <col min="20" max="20" width="8.85546875" customWidth="1"/>
    <col min="21" max="21" width="7" customWidth="1"/>
    <col min="22" max="22" width="7.28515625" customWidth="1"/>
    <col min="23" max="23" width="8.42578125" customWidth="1"/>
    <col min="24" max="24" width="6.85546875" customWidth="1"/>
    <col min="25" max="25" width="6.7109375" customWidth="1"/>
    <col min="26" max="26" width="7.7109375" customWidth="1"/>
    <col min="27" max="27" width="6.28515625" customWidth="1"/>
    <col min="28" max="28" width="6.5703125" customWidth="1"/>
    <col min="29" max="29" width="8" customWidth="1"/>
    <col min="30" max="30" width="6.140625" customWidth="1"/>
    <col min="31" max="31" width="6.28515625" customWidth="1"/>
    <col min="32" max="32" width="8.140625" customWidth="1"/>
    <col min="33" max="34" width="6.28515625" customWidth="1"/>
    <col min="35" max="35" width="7.7109375" customWidth="1"/>
    <col min="36" max="36" width="5.5703125" customWidth="1"/>
    <col min="37" max="37" width="6.7109375" customWidth="1"/>
    <col min="38" max="38" width="8" customWidth="1"/>
    <col min="39" max="39" width="6" customWidth="1"/>
    <col min="40" max="40" width="6.28515625" customWidth="1"/>
    <col min="41" max="41" width="8.140625" customWidth="1"/>
    <col min="42" max="42" width="5.5703125" customWidth="1"/>
    <col min="43" max="43" width="6.7109375" customWidth="1"/>
    <col min="44" max="44" width="8.140625" customWidth="1"/>
    <col min="45" max="45" width="5.7109375" customWidth="1"/>
    <col min="46" max="46" width="6.5703125" customWidth="1"/>
    <col min="47" max="47" width="8.140625" customWidth="1"/>
    <col min="48" max="48" width="6.42578125" customWidth="1"/>
    <col min="49" max="49" width="7" customWidth="1"/>
    <col min="50" max="50" width="8.42578125" customWidth="1"/>
    <col min="51" max="51" width="7.140625" customWidth="1"/>
    <col min="52" max="52" width="7" customWidth="1"/>
    <col min="53" max="53" width="8" customWidth="1"/>
    <col min="54" max="54" width="7" customWidth="1"/>
    <col min="55" max="55" width="6.85546875" customWidth="1"/>
    <col min="56" max="56" width="8.140625" customWidth="1"/>
    <col min="57" max="57" width="6.5703125" customWidth="1"/>
    <col min="58" max="58" width="6.85546875" customWidth="1"/>
    <col min="59" max="59" width="8" customWidth="1"/>
    <col min="60" max="60" width="6.140625" customWidth="1"/>
    <col min="61" max="61" width="7.140625" customWidth="1"/>
    <col min="62" max="62" width="8" customWidth="1"/>
    <col min="63" max="63" width="7" customWidth="1"/>
    <col min="64" max="64" width="6.85546875" customWidth="1"/>
    <col min="65" max="65" width="8.140625" customWidth="1"/>
    <col min="66" max="66" width="6.28515625" customWidth="1"/>
    <col min="67" max="67" width="6.42578125" customWidth="1"/>
    <col min="68" max="68" width="7.85546875" customWidth="1"/>
    <col min="69" max="69" width="5.5703125" customWidth="1"/>
    <col min="70" max="70" width="6.85546875" customWidth="1"/>
    <col min="71" max="71" width="7.85546875" customWidth="1"/>
    <col min="72" max="72" width="5.7109375" customWidth="1"/>
    <col min="73" max="73" width="6.5703125" customWidth="1"/>
    <col min="74" max="74" width="8.5703125" customWidth="1"/>
    <col min="75" max="75" width="5.85546875" customWidth="1"/>
    <col min="76" max="76" width="6" customWidth="1"/>
    <col min="77" max="77" width="8.140625" customWidth="1"/>
    <col min="78" max="78" width="5.28515625" customWidth="1"/>
    <col min="79" max="79" width="6" customWidth="1"/>
    <col min="80" max="80" width="8.5703125" customWidth="1"/>
    <col min="81" max="81" width="5.7109375" customWidth="1"/>
  </cols>
  <sheetData>
    <row r="1" spans="1:84" ht="15.75" x14ac:dyDescent="0.25">
      <c r="A1" s="249" t="s">
        <v>160</v>
      </c>
      <c r="B1" s="249"/>
      <c r="C1" s="249"/>
      <c r="D1" s="249"/>
      <c r="E1" s="249"/>
      <c r="F1" s="249"/>
      <c r="G1" s="249"/>
      <c r="H1" s="133"/>
      <c r="I1" s="133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  <c r="BM1" s="139"/>
      <c r="BN1" s="139"/>
      <c r="BO1" s="139"/>
      <c r="BP1" s="139"/>
      <c r="BQ1" s="139"/>
      <c r="BR1" s="139"/>
      <c r="BS1" s="139"/>
      <c r="BT1" s="139"/>
      <c r="BU1" s="139"/>
      <c r="BV1" s="139"/>
      <c r="BW1" s="139"/>
      <c r="BX1" s="139"/>
      <c r="BY1" s="139"/>
      <c r="BZ1" s="139"/>
      <c r="CA1" s="139"/>
      <c r="CB1" s="139"/>
      <c r="CC1" s="139"/>
    </row>
    <row r="2" spans="1:84" ht="6.75" customHeight="1" x14ac:dyDescent="0.25">
      <c r="A2" s="133"/>
      <c r="B2" s="133"/>
      <c r="C2" s="133"/>
      <c r="D2" s="133"/>
      <c r="E2" s="133"/>
      <c r="F2" s="133"/>
      <c r="G2" s="133"/>
      <c r="H2" s="133"/>
      <c r="I2" s="133"/>
      <c r="J2" s="325"/>
      <c r="K2" s="325"/>
      <c r="L2" s="325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139"/>
      <c r="AW2" s="139"/>
      <c r="AX2" s="139"/>
      <c r="AY2" s="139"/>
      <c r="AZ2" s="139"/>
      <c r="BA2" s="139"/>
      <c r="BB2" s="139"/>
      <c r="BC2" s="139"/>
      <c r="BD2" s="139"/>
      <c r="BE2" s="139"/>
      <c r="BF2" s="139"/>
      <c r="BG2" s="139"/>
      <c r="BH2" s="139"/>
      <c r="BI2" s="139"/>
      <c r="BJ2" s="139"/>
      <c r="BK2" s="139"/>
      <c r="BL2" s="139"/>
      <c r="BM2" s="139"/>
      <c r="BN2" s="139"/>
      <c r="BO2" s="139"/>
      <c r="BP2" s="139"/>
      <c r="BQ2" s="139"/>
      <c r="BR2" s="139"/>
      <c r="BS2" s="139"/>
      <c r="BT2" s="139"/>
      <c r="BU2" s="139"/>
      <c r="BV2" s="139"/>
      <c r="BW2" s="139"/>
      <c r="BX2" s="139"/>
      <c r="BY2" s="139"/>
      <c r="BZ2" s="139"/>
      <c r="CA2" s="139"/>
      <c r="CB2" s="139"/>
      <c r="CC2" s="139"/>
    </row>
    <row r="3" spans="1:84" ht="15.75" x14ac:dyDescent="0.25">
      <c r="A3" s="326" t="s">
        <v>161</v>
      </c>
      <c r="B3" s="326"/>
      <c r="C3" s="326"/>
      <c r="D3" s="326"/>
      <c r="E3" s="326"/>
      <c r="F3" s="326"/>
      <c r="G3" s="326"/>
      <c r="H3" s="326"/>
      <c r="I3" s="133"/>
      <c r="J3" s="141"/>
      <c r="K3" s="141"/>
      <c r="L3" s="141"/>
      <c r="M3" s="141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39"/>
      <c r="BP3" s="139"/>
      <c r="BQ3" s="139"/>
      <c r="BR3" s="139"/>
      <c r="BS3" s="139"/>
      <c r="BT3" s="139"/>
      <c r="BU3" s="139"/>
      <c r="BV3" s="139"/>
      <c r="BW3" s="139"/>
      <c r="BX3" s="139"/>
      <c r="BY3" s="139"/>
      <c r="BZ3" s="139"/>
      <c r="CA3" s="139"/>
      <c r="CB3" s="139"/>
      <c r="CC3" s="139"/>
    </row>
    <row r="4" spans="1:84" ht="6.75" customHeight="1" x14ac:dyDescent="0.25">
      <c r="A4" s="153"/>
      <c r="B4" s="153"/>
      <c r="C4" s="153"/>
      <c r="D4" s="153"/>
      <c r="E4" s="153"/>
      <c r="F4" s="153"/>
      <c r="G4" s="153"/>
      <c r="H4" s="153"/>
      <c r="I4" s="133"/>
      <c r="J4" s="141"/>
      <c r="K4" s="141"/>
      <c r="L4" s="141"/>
      <c r="M4" s="141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  <c r="BO4" s="139"/>
      <c r="BP4" s="139"/>
      <c r="BQ4" s="139"/>
      <c r="BR4" s="139"/>
      <c r="BS4" s="139"/>
      <c r="BT4" s="139"/>
      <c r="BU4" s="139"/>
      <c r="BV4" s="139"/>
      <c r="BW4" s="139"/>
      <c r="BX4" s="139"/>
      <c r="BY4" s="139"/>
      <c r="BZ4" s="139"/>
      <c r="CA4" s="139"/>
      <c r="CB4" s="139"/>
      <c r="CC4" s="139"/>
    </row>
    <row r="5" spans="1:84" ht="15.75" x14ac:dyDescent="0.25">
      <c r="A5" s="326" t="s">
        <v>194</v>
      </c>
      <c r="B5" s="326"/>
      <c r="C5" s="326"/>
      <c r="D5" s="326"/>
      <c r="E5" s="326"/>
      <c r="F5" s="326"/>
      <c r="G5" s="326"/>
      <c r="H5" s="326"/>
      <c r="I5" s="326"/>
      <c r="J5" s="325"/>
      <c r="K5" s="325"/>
      <c r="L5" s="325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</row>
    <row r="6" spans="1:84" ht="9.75" customHeight="1" x14ac:dyDescent="0.25">
      <c r="A6" s="153"/>
      <c r="B6" s="153"/>
      <c r="C6" s="153"/>
      <c r="D6" s="153"/>
      <c r="E6" s="153"/>
      <c r="F6" s="153"/>
      <c r="G6" s="153"/>
      <c r="H6" s="153"/>
      <c r="I6" s="153"/>
      <c r="J6" s="140"/>
      <c r="K6" s="140"/>
      <c r="L6" s="140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</row>
    <row r="7" spans="1:84" ht="15.75" x14ac:dyDescent="0.25">
      <c r="A7" s="246" t="s">
        <v>195</v>
      </c>
      <c r="B7" s="246"/>
      <c r="C7" s="246"/>
      <c r="D7" s="246"/>
      <c r="E7" s="246"/>
      <c r="F7" s="246"/>
      <c r="G7" s="246"/>
      <c r="H7" s="246"/>
      <c r="I7" s="246"/>
      <c r="J7" s="142"/>
      <c r="K7" s="142"/>
      <c r="L7" s="142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</row>
    <row r="8" spans="1:84" s="208" customFormat="1" ht="5.25" customHeight="1" x14ac:dyDescent="0.25"/>
    <row r="9" spans="1:84" ht="15.75" thickBot="1" x14ac:dyDescent="0.3">
      <c r="A9" s="144"/>
      <c r="B9" s="144"/>
      <c r="C9" s="144"/>
      <c r="D9" s="144"/>
      <c r="E9" s="144"/>
      <c r="F9" s="144"/>
      <c r="G9" s="139"/>
      <c r="H9" s="139"/>
      <c r="I9" s="139"/>
      <c r="J9" s="142"/>
      <c r="K9" s="142"/>
      <c r="L9" s="142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39"/>
      <c r="BN9" s="139"/>
      <c r="BO9" s="139"/>
      <c r="BP9" s="139"/>
      <c r="BQ9" s="139"/>
      <c r="BR9" s="139"/>
      <c r="BS9" s="139"/>
      <c r="BT9" s="139"/>
      <c r="BU9" s="139"/>
      <c r="BV9" s="139"/>
      <c r="BW9" s="139"/>
      <c r="BX9" s="139"/>
      <c r="BY9" s="139"/>
      <c r="BZ9" s="139"/>
      <c r="CA9" s="139"/>
      <c r="CB9" s="139"/>
      <c r="CC9" s="139"/>
    </row>
    <row r="10" spans="1:84" ht="15.75" thickBot="1" x14ac:dyDescent="0.3">
      <c r="A10" s="359" t="s">
        <v>162</v>
      </c>
      <c r="B10" s="327" t="s">
        <v>163</v>
      </c>
      <c r="C10" s="327" t="s">
        <v>164</v>
      </c>
      <c r="D10" s="329" t="s">
        <v>165</v>
      </c>
      <c r="E10" s="327" t="s">
        <v>166</v>
      </c>
      <c r="F10" s="327" t="s">
        <v>167</v>
      </c>
      <c r="G10" s="329" t="s">
        <v>168</v>
      </c>
      <c r="H10" s="329" t="s">
        <v>169</v>
      </c>
      <c r="I10" s="329" t="s">
        <v>170</v>
      </c>
      <c r="J10" s="338">
        <v>0</v>
      </c>
      <c r="K10" s="339"/>
      <c r="L10" s="339"/>
      <c r="M10" s="332">
        <v>4.1666666666666664E-2</v>
      </c>
      <c r="N10" s="333"/>
      <c r="O10" s="334"/>
      <c r="P10" s="332">
        <v>8.3333333333333329E-2</v>
      </c>
      <c r="Q10" s="333"/>
      <c r="R10" s="334"/>
      <c r="S10" s="332">
        <v>0.125</v>
      </c>
      <c r="T10" s="333"/>
      <c r="U10" s="334"/>
      <c r="V10" s="332">
        <v>0.16666666666666666</v>
      </c>
      <c r="W10" s="333"/>
      <c r="X10" s="334"/>
      <c r="Y10" s="338">
        <v>0.20833333333333334</v>
      </c>
      <c r="Z10" s="339"/>
      <c r="AA10" s="339"/>
      <c r="AB10" s="332">
        <v>0.25</v>
      </c>
      <c r="AC10" s="333"/>
      <c r="AD10" s="334"/>
      <c r="AE10" s="332">
        <v>0.29166666666666669</v>
      </c>
      <c r="AF10" s="333"/>
      <c r="AG10" s="334"/>
      <c r="AH10" s="332">
        <v>0.33333333333333331</v>
      </c>
      <c r="AI10" s="333"/>
      <c r="AJ10" s="333"/>
      <c r="AK10" s="350">
        <v>0.375</v>
      </c>
      <c r="AL10" s="351"/>
      <c r="AM10" s="351"/>
      <c r="AN10" s="350">
        <v>0.41666666666666669</v>
      </c>
      <c r="AO10" s="351"/>
      <c r="AP10" s="351"/>
      <c r="AQ10" s="353">
        <v>0.45833333333333331</v>
      </c>
      <c r="AR10" s="333"/>
      <c r="AS10" s="334"/>
      <c r="AT10" s="332">
        <v>0.5</v>
      </c>
      <c r="AU10" s="333"/>
      <c r="AV10" s="334"/>
      <c r="AW10" s="341" t="s">
        <v>171</v>
      </c>
      <c r="AX10" s="342"/>
      <c r="AY10" s="343"/>
      <c r="AZ10" s="332">
        <v>0.58333333333333337</v>
      </c>
      <c r="BA10" s="333"/>
      <c r="BB10" s="334"/>
      <c r="BC10" s="338">
        <v>0.625</v>
      </c>
      <c r="BD10" s="339"/>
      <c r="BE10" s="339"/>
      <c r="BF10" s="332">
        <v>0.66666666666666663</v>
      </c>
      <c r="BG10" s="333"/>
      <c r="BH10" s="334"/>
      <c r="BI10" s="332">
        <v>0.70833333333333337</v>
      </c>
      <c r="BJ10" s="333"/>
      <c r="BK10" s="334"/>
      <c r="BL10" s="332">
        <v>0.75</v>
      </c>
      <c r="BM10" s="333"/>
      <c r="BN10" s="333"/>
      <c r="BO10" s="350">
        <v>0.79166666666666663</v>
      </c>
      <c r="BP10" s="351"/>
      <c r="BQ10" s="351"/>
      <c r="BR10" s="350">
        <v>0.83333333333333337</v>
      </c>
      <c r="BS10" s="351"/>
      <c r="BT10" s="351"/>
      <c r="BU10" s="353">
        <v>0.875</v>
      </c>
      <c r="BV10" s="333"/>
      <c r="BW10" s="334"/>
      <c r="BX10" s="332">
        <v>0.91666666666666663</v>
      </c>
      <c r="BY10" s="333"/>
      <c r="BZ10" s="334"/>
      <c r="CA10" s="341" t="s">
        <v>172</v>
      </c>
      <c r="CB10" s="342"/>
      <c r="CC10" s="343"/>
      <c r="CD10" s="341" t="s">
        <v>199</v>
      </c>
      <c r="CE10" s="342"/>
      <c r="CF10" s="343"/>
    </row>
    <row r="11" spans="1:84" x14ac:dyDescent="0.25">
      <c r="A11" s="360"/>
      <c r="B11" s="328"/>
      <c r="C11" s="328"/>
      <c r="D11" s="330"/>
      <c r="E11" s="328"/>
      <c r="F11" s="328"/>
      <c r="G11" s="330"/>
      <c r="H11" s="330"/>
      <c r="I11" s="330"/>
      <c r="J11" s="340"/>
      <c r="K11" s="340"/>
      <c r="L11" s="340"/>
      <c r="M11" s="335"/>
      <c r="N11" s="336"/>
      <c r="O11" s="337"/>
      <c r="P11" s="335"/>
      <c r="Q11" s="336"/>
      <c r="R11" s="337"/>
      <c r="S11" s="335"/>
      <c r="T11" s="336"/>
      <c r="U11" s="337"/>
      <c r="V11" s="335"/>
      <c r="W11" s="336"/>
      <c r="X11" s="337"/>
      <c r="Y11" s="340"/>
      <c r="Z11" s="340"/>
      <c r="AA11" s="340"/>
      <c r="AB11" s="335"/>
      <c r="AC11" s="336"/>
      <c r="AD11" s="337"/>
      <c r="AE11" s="335"/>
      <c r="AF11" s="336"/>
      <c r="AG11" s="337"/>
      <c r="AH11" s="335"/>
      <c r="AI11" s="336"/>
      <c r="AJ11" s="336"/>
      <c r="AK11" s="352"/>
      <c r="AL11" s="352"/>
      <c r="AM11" s="352"/>
      <c r="AN11" s="352"/>
      <c r="AO11" s="352"/>
      <c r="AP11" s="352"/>
      <c r="AQ11" s="336"/>
      <c r="AR11" s="336"/>
      <c r="AS11" s="337"/>
      <c r="AT11" s="335"/>
      <c r="AU11" s="336"/>
      <c r="AV11" s="337"/>
      <c r="AW11" s="344"/>
      <c r="AX11" s="345"/>
      <c r="AY11" s="346"/>
      <c r="AZ11" s="335"/>
      <c r="BA11" s="336"/>
      <c r="BB11" s="337"/>
      <c r="BC11" s="340"/>
      <c r="BD11" s="340"/>
      <c r="BE11" s="340"/>
      <c r="BF11" s="335"/>
      <c r="BG11" s="336"/>
      <c r="BH11" s="337"/>
      <c r="BI11" s="335"/>
      <c r="BJ11" s="336"/>
      <c r="BK11" s="337"/>
      <c r="BL11" s="335"/>
      <c r="BM11" s="336"/>
      <c r="BN11" s="336"/>
      <c r="BO11" s="352"/>
      <c r="BP11" s="352"/>
      <c r="BQ11" s="352"/>
      <c r="BR11" s="352"/>
      <c r="BS11" s="352"/>
      <c r="BT11" s="352"/>
      <c r="BU11" s="336"/>
      <c r="BV11" s="336"/>
      <c r="BW11" s="337"/>
      <c r="BX11" s="335"/>
      <c r="BY11" s="336"/>
      <c r="BZ11" s="337"/>
      <c r="CA11" s="344"/>
      <c r="CB11" s="345"/>
      <c r="CC11" s="346"/>
      <c r="CD11" s="344"/>
      <c r="CE11" s="345"/>
      <c r="CF11" s="346"/>
    </row>
    <row r="12" spans="1:84" ht="30" x14ac:dyDescent="0.25">
      <c r="A12" s="360"/>
      <c r="B12" s="328"/>
      <c r="C12" s="328"/>
      <c r="D12" s="330"/>
      <c r="E12" s="328"/>
      <c r="F12" s="328"/>
      <c r="G12" s="330"/>
      <c r="H12" s="330"/>
      <c r="I12" s="330"/>
      <c r="J12" s="154" t="s">
        <v>173</v>
      </c>
      <c r="K12" s="154" t="s">
        <v>174</v>
      </c>
      <c r="L12" s="154" t="s">
        <v>175</v>
      </c>
      <c r="M12" s="154" t="s">
        <v>173</v>
      </c>
      <c r="N12" s="154" t="s">
        <v>174</v>
      </c>
      <c r="O12" s="154" t="s">
        <v>175</v>
      </c>
      <c r="P12" s="154" t="s">
        <v>173</v>
      </c>
      <c r="Q12" s="154" t="s">
        <v>174</v>
      </c>
      <c r="R12" s="154" t="s">
        <v>175</v>
      </c>
      <c r="S12" s="154" t="s">
        <v>173</v>
      </c>
      <c r="T12" s="154" t="s">
        <v>174</v>
      </c>
      <c r="U12" s="154" t="s">
        <v>175</v>
      </c>
      <c r="V12" s="154" t="s">
        <v>173</v>
      </c>
      <c r="W12" s="154" t="s">
        <v>174</v>
      </c>
      <c r="X12" s="154" t="s">
        <v>175</v>
      </c>
      <c r="Y12" s="154" t="s">
        <v>173</v>
      </c>
      <c r="Z12" s="154" t="s">
        <v>174</v>
      </c>
      <c r="AA12" s="154" t="s">
        <v>175</v>
      </c>
      <c r="AB12" s="154" t="s">
        <v>173</v>
      </c>
      <c r="AC12" s="154" t="s">
        <v>174</v>
      </c>
      <c r="AD12" s="154" t="s">
        <v>175</v>
      </c>
      <c r="AE12" s="154" t="s">
        <v>173</v>
      </c>
      <c r="AF12" s="154" t="s">
        <v>174</v>
      </c>
      <c r="AG12" s="154" t="s">
        <v>175</v>
      </c>
      <c r="AH12" s="154" t="s">
        <v>173</v>
      </c>
      <c r="AI12" s="154" t="s">
        <v>174</v>
      </c>
      <c r="AJ12" s="155" t="s">
        <v>175</v>
      </c>
      <c r="AK12" s="156" t="s">
        <v>173</v>
      </c>
      <c r="AL12" s="156" t="s">
        <v>174</v>
      </c>
      <c r="AM12" s="156" t="s">
        <v>175</v>
      </c>
      <c r="AN12" s="156" t="s">
        <v>173</v>
      </c>
      <c r="AO12" s="156" t="s">
        <v>174</v>
      </c>
      <c r="AP12" s="156" t="s">
        <v>175</v>
      </c>
      <c r="AQ12" s="157" t="s">
        <v>173</v>
      </c>
      <c r="AR12" s="154" t="s">
        <v>174</v>
      </c>
      <c r="AS12" s="154" t="s">
        <v>175</v>
      </c>
      <c r="AT12" s="154" t="s">
        <v>173</v>
      </c>
      <c r="AU12" s="154" t="s">
        <v>174</v>
      </c>
      <c r="AV12" s="154" t="s">
        <v>175</v>
      </c>
      <c r="AW12" s="154" t="s">
        <v>173</v>
      </c>
      <c r="AX12" s="154" t="s">
        <v>174</v>
      </c>
      <c r="AY12" s="154" t="s">
        <v>175</v>
      </c>
      <c r="AZ12" s="154" t="s">
        <v>173</v>
      </c>
      <c r="BA12" s="154" t="s">
        <v>174</v>
      </c>
      <c r="BB12" s="154" t="s">
        <v>175</v>
      </c>
      <c r="BC12" s="154" t="s">
        <v>173</v>
      </c>
      <c r="BD12" s="154" t="s">
        <v>174</v>
      </c>
      <c r="BE12" s="154" t="s">
        <v>175</v>
      </c>
      <c r="BF12" s="154" t="s">
        <v>173</v>
      </c>
      <c r="BG12" s="154" t="s">
        <v>174</v>
      </c>
      <c r="BH12" s="154" t="s">
        <v>175</v>
      </c>
      <c r="BI12" s="154" t="s">
        <v>173</v>
      </c>
      <c r="BJ12" s="154" t="s">
        <v>174</v>
      </c>
      <c r="BK12" s="154" t="s">
        <v>175</v>
      </c>
      <c r="BL12" s="154" t="s">
        <v>173</v>
      </c>
      <c r="BM12" s="154" t="s">
        <v>174</v>
      </c>
      <c r="BN12" s="155" t="s">
        <v>175</v>
      </c>
      <c r="BO12" s="156" t="s">
        <v>173</v>
      </c>
      <c r="BP12" s="156" t="s">
        <v>174</v>
      </c>
      <c r="BQ12" s="156" t="s">
        <v>175</v>
      </c>
      <c r="BR12" s="156" t="s">
        <v>173</v>
      </c>
      <c r="BS12" s="156" t="s">
        <v>174</v>
      </c>
      <c r="BT12" s="156" t="s">
        <v>175</v>
      </c>
      <c r="BU12" s="157" t="s">
        <v>173</v>
      </c>
      <c r="BV12" s="154" t="s">
        <v>174</v>
      </c>
      <c r="BW12" s="154" t="s">
        <v>175</v>
      </c>
      <c r="BX12" s="154" t="s">
        <v>173</v>
      </c>
      <c r="BY12" s="154" t="s">
        <v>174</v>
      </c>
      <c r="BZ12" s="154" t="s">
        <v>175</v>
      </c>
      <c r="CA12" s="154" t="s">
        <v>173</v>
      </c>
      <c r="CB12" s="154" t="s">
        <v>174</v>
      </c>
      <c r="CC12" s="154" t="s">
        <v>175</v>
      </c>
      <c r="CD12" s="154" t="s">
        <v>173</v>
      </c>
      <c r="CE12" s="154" t="s">
        <v>174</v>
      </c>
      <c r="CF12" s="154" t="s">
        <v>175</v>
      </c>
    </row>
    <row r="13" spans="1:84" x14ac:dyDescent="0.25">
      <c r="A13" s="360"/>
      <c r="B13" s="328"/>
      <c r="C13" s="328"/>
      <c r="D13" s="330"/>
      <c r="E13" s="328"/>
      <c r="F13" s="328"/>
      <c r="G13" s="330"/>
      <c r="H13" s="330"/>
      <c r="I13" s="330"/>
      <c r="J13" s="347" t="s">
        <v>176</v>
      </c>
      <c r="K13" s="348"/>
      <c r="L13" s="349"/>
      <c r="M13" s="347" t="s">
        <v>176</v>
      </c>
      <c r="N13" s="348"/>
      <c r="O13" s="349"/>
      <c r="P13" s="347" t="s">
        <v>176</v>
      </c>
      <c r="Q13" s="348"/>
      <c r="R13" s="349"/>
      <c r="S13" s="347" t="s">
        <v>176</v>
      </c>
      <c r="T13" s="348"/>
      <c r="U13" s="349"/>
      <c r="V13" s="347" t="s">
        <v>176</v>
      </c>
      <c r="W13" s="348"/>
      <c r="X13" s="349"/>
      <c r="Y13" s="347" t="s">
        <v>176</v>
      </c>
      <c r="Z13" s="348"/>
      <c r="AA13" s="349"/>
      <c r="AB13" s="347" t="s">
        <v>176</v>
      </c>
      <c r="AC13" s="348"/>
      <c r="AD13" s="349"/>
      <c r="AE13" s="347" t="s">
        <v>176</v>
      </c>
      <c r="AF13" s="348"/>
      <c r="AG13" s="349"/>
      <c r="AH13" s="347" t="s">
        <v>176</v>
      </c>
      <c r="AI13" s="348"/>
      <c r="AJ13" s="348"/>
      <c r="AK13" s="328" t="s">
        <v>176</v>
      </c>
      <c r="AL13" s="328"/>
      <c r="AM13" s="328"/>
      <c r="AN13" s="328" t="s">
        <v>176</v>
      </c>
      <c r="AO13" s="328"/>
      <c r="AP13" s="328"/>
      <c r="AQ13" s="348" t="s">
        <v>176</v>
      </c>
      <c r="AR13" s="348"/>
      <c r="AS13" s="349"/>
      <c r="AT13" s="347" t="s">
        <v>176</v>
      </c>
      <c r="AU13" s="348"/>
      <c r="AV13" s="349"/>
      <c r="AW13" s="347" t="s">
        <v>176</v>
      </c>
      <c r="AX13" s="348"/>
      <c r="AY13" s="349"/>
      <c r="AZ13" s="347" t="s">
        <v>176</v>
      </c>
      <c r="BA13" s="348"/>
      <c r="BB13" s="349"/>
      <c r="BC13" s="347" t="s">
        <v>176</v>
      </c>
      <c r="BD13" s="348"/>
      <c r="BE13" s="349"/>
      <c r="BF13" s="347" t="s">
        <v>176</v>
      </c>
      <c r="BG13" s="348"/>
      <c r="BH13" s="349"/>
      <c r="BI13" s="347" t="s">
        <v>176</v>
      </c>
      <c r="BJ13" s="348"/>
      <c r="BK13" s="349"/>
      <c r="BL13" s="347" t="s">
        <v>176</v>
      </c>
      <c r="BM13" s="348"/>
      <c r="BN13" s="348"/>
      <c r="BO13" s="328" t="s">
        <v>176</v>
      </c>
      <c r="BP13" s="328"/>
      <c r="BQ13" s="328"/>
      <c r="BR13" s="328" t="s">
        <v>176</v>
      </c>
      <c r="BS13" s="328"/>
      <c r="BT13" s="328"/>
      <c r="BU13" s="348" t="s">
        <v>176</v>
      </c>
      <c r="BV13" s="348"/>
      <c r="BW13" s="349"/>
      <c r="BX13" s="347" t="s">
        <v>176</v>
      </c>
      <c r="BY13" s="348"/>
      <c r="BZ13" s="349"/>
      <c r="CA13" s="347" t="s">
        <v>176</v>
      </c>
      <c r="CB13" s="348"/>
      <c r="CC13" s="349"/>
      <c r="CD13" s="347" t="s">
        <v>176</v>
      </c>
      <c r="CE13" s="348"/>
      <c r="CF13" s="349"/>
    </row>
    <row r="14" spans="1:84" ht="132" customHeight="1" x14ac:dyDescent="0.25">
      <c r="A14" s="360"/>
      <c r="B14" s="328"/>
      <c r="C14" s="328"/>
      <c r="D14" s="331"/>
      <c r="E14" s="328"/>
      <c r="F14" s="328"/>
      <c r="G14" s="331"/>
      <c r="H14" s="331"/>
      <c r="I14" s="331"/>
      <c r="J14" s="347" t="s">
        <v>177</v>
      </c>
      <c r="K14" s="348"/>
      <c r="L14" s="349"/>
      <c r="M14" s="347" t="s">
        <v>177</v>
      </c>
      <c r="N14" s="348"/>
      <c r="O14" s="349"/>
      <c r="P14" s="347" t="s">
        <v>177</v>
      </c>
      <c r="Q14" s="348"/>
      <c r="R14" s="349"/>
      <c r="S14" s="347" t="s">
        <v>177</v>
      </c>
      <c r="T14" s="348"/>
      <c r="U14" s="349"/>
      <c r="V14" s="347" t="s">
        <v>177</v>
      </c>
      <c r="W14" s="348"/>
      <c r="X14" s="354"/>
      <c r="Y14" s="358" t="s">
        <v>177</v>
      </c>
      <c r="Z14" s="348"/>
      <c r="AA14" s="349"/>
      <c r="AB14" s="347" t="s">
        <v>177</v>
      </c>
      <c r="AC14" s="348"/>
      <c r="AD14" s="349"/>
      <c r="AE14" s="347" t="s">
        <v>177</v>
      </c>
      <c r="AF14" s="348"/>
      <c r="AG14" s="349"/>
      <c r="AH14" s="347" t="s">
        <v>177</v>
      </c>
      <c r="AI14" s="348"/>
      <c r="AJ14" s="348"/>
      <c r="AK14" s="328" t="s">
        <v>177</v>
      </c>
      <c r="AL14" s="328"/>
      <c r="AM14" s="328"/>
      <c r="AN14" s="328" t="s">
        <v>177</v>
      </c>
      <c r="AO14" s="328"/>
      <c r="AP14" s="328"/>
      <c r="AQ14" s="348" t="s">
        <v>177</v>
      </c>
      <c r="AR14" s="348"/>
      <c r="AS14" s="349"/>
      <c r="AT14" s="347" t="s">
        <v>177</v>
      </c>
      <c r="AU14" s="348"/>
      <c r="AV14" s="349"/>
      <c r="AW14" s="347" t="s">
        <v>177</v>
      </c>
      <c r="AX14" s="348"/>
      <c r="AY14" s="349"/>
      <c r="AZ14" s="347" t="s">
        <v>177</v>
      </c>
      <c r="BA14" s="348"/>
      <c r="BB14" s="354"/>
      <c r="BC14" s="358" t="s">
        <v>177</v>
      </c>
      <c r="BD14" s="348"/>
      <c r="BE14" s="349"/>
      <c r="BF14" s="347" t="s">
        <v>177</v>
      </c>
      <c r="BG14" s="348"/>
      <c r="BH14" s="349"/>
      <c r="BI14" s="347" t="s">
        <v>177</v>
      </c>
      <c r="BJ14" s="348"/>
      <c r="BK14" s="349"/>
      <c r="BL14" s="347" t="s">
        <v>177</v>
      </c>
      <c r="BM14" s="348"/>
      <c r="BN14" s="348"/>
      <c r="BO14" s="328" t="s">
        <v>177</v>
      </c>
      <c r="BP14" s="328"/>
      <c r="BQ14" s="328"/>
      <c r="BR14" s="328" t="s">
        <v>177</v>
      </c>
      <c r="BS14" s="328"/>
      <c r="BT14" s="328"/>
      <c r="BU14" s="348" t="s">
        <v>177</v>
      </c>
      <c r="BV14" s="348"/>
      <c r="BW14" s="349"/>
      <c r="BX14" s="347" t="s">
        <v>177</v>
      </c>
      <c r="BY14" s="348"/>
      <c r="BZ14" s="349"/>
      <c r="CA14" s="347" t="s">
        <v>177</v>
      </c>
      <c r="CB14" s="348"/>
      <c r="CC14" s="349"/>
      <c r="CD14" s="347" t="s">
        <v>177</v>
      </c>
      <c r="CE14" s="348"/>
      <c r="CF14" s="349"/>
    </row>
    <row r="15" spans="1:84" ht="96" customHeight="1" thickBot="1" x14ac:dyDescent="0.3">
      <c r="A15" s="158" t="s">
        <v>101</v>
      </c>
      <c r="B15" s="148" t="s">
        <v>178</v>
      </c>
      <c r="C15" s="151"/>
      <c r="D15" s="361" t="s">
        <v>111</v>
      </c>
      <c r="E15" s="149" t="s">
        <v>179</v>
      </c>
      <c r="F15" s="149" t="s">
        <v>180</v>
      </c>
      <c r="G15" s="149" t="s">
        <v>181</v>
      </c>
      <c r="H15" s="149" t="s">
        <v>182</v>
      </c>
      <c r="I15" s="149" t="s">
        <v>183</v>
      </c>
      <c r="J15" s="213">
        <v>2.8800000000055661</v>
      </c>
      <c r="K15" s="213">
        <v>1.6199999999985266</v>
      </c>
      <c r="L15" s="213">
        <v>285</v>
      </c>
      <c r="M15" s="213">
        <v>2.6999999999934516</v>
      </c>
      <c r="N15" s="213">
        <v>1.4399999999986903</v>
      </c>
      <c r="O15" s="213">
        <v>277</v>
      </c>
      <c r="P15" s="213">
        <v>2.5200000000058935</v>
      </c>
      <c r="Q15" s="213">
        <v>1.4400000000027831</v>
      </c>
      <c r="R15" s="213">
        <v>272</v>
      </c>
      <c r="S15" s="213">
        <v>2.5199999999977081</v>
      </c>
      <c r="T15" s="213">
        <v>1.4399999999986903</v>
      </c>
      <c r="U15" s="213">
        <v>272</v>
      </c>
      <c r="V15" s="213">
        <v>2.7000000000016371</v>
      </c>
      <c r="W15" s="214">
        <v>1.4399999999986903</v>
      </c>
      <c r="X15" s="149">
        <v>274</v>
      </c>
      <c r="Y15" s="149">
        <v>2.5199999999977081</v>
      </c>
      <c r="Z15" s="215">
        <v>1.4399999999986903</v>
      </c>
      <c r="AA15" s="213">
        <v>269</v>
      </c>
      <c r="AB15" s="213">
        <v>2.8799999999973807</v>
      </c>
      <c r="AC15" s="213">
        <v>1.4400000000027831</v>
      </c>
      <c r="AD15" s="213">
        <v>292</v>
      </c>
      <c r="AE15" s="213">
        <v>3.0600000000013097</v>
      </c>
      <c r="AF15" s="213">
        <v>1.4399999999986903</v>
      </c>
      <c r="AG15" s="213">
        <v>304</v>
      </c>
      <c r="AH15" s="213">
        <v>3.6000000000049113</v>
      </c>
      <c r="AI15" s="213">
        <v>1.8000000000024556</v>
      </c>
      <c r="AJ15" s="214">
        <v>381</v>
      </c>
      <c r="AK15" s="149">
        <v>4.139999999992142</v>
      </c>
      <c r="AL15" s="149">
        <v>1.9799999999981992</v>
      </c>
      <c r="AM15" s="149">
        <v>403</v>
      </c>
      <c r="AN15" s="149">
        <v>3.6000000000049113</v>
      </c>
      <c r="AO15" s="149">
        <v>1.7999999999983629</v>
      </c>
      <c r="AP15" s="149">
        <v>384</v>
      </c>
      <c r="AQ15" s="215">
        <v>3.9599999999963984</v>
      </c>
      <c r="AR15" s="213">
        <v>1.8000000000024556</v>
      </c>
      <c r="AS15" s="213">
        <v>392</v>
      </c>
      <c r="AT15" s="213">
        <v>3.6000000000049113</v>
      </c>
      <c r="AU15" s="213">
        <v>1.7999999999983629</v>
      </c>
      <c r="AV15" s="213">
        <v>370</v>
      </c>
      <c r="AW15" s="213">
        <v>3.7800000000006548</v>
      </c>
      <c r="AX15" s="213">
        <v>1.9800000000022919</v>
      </c>
      <c r="AY15" s="213">
        <v>382</v>
      </c>
      <c r="AZ15" s="213">
        <v>3.5999999999967258</v>
      </c>
      <c r="BA15" s="214">
        <v>1.6199999999985266</v>
      </c>
      <c r="BB15" s="149">
        <v>372</v>
      </c>
      <c r="BC15" s="149">
        <v>3.5999999999967258</v>
      </c>
      <c r="BD15" s="215">
        <v>1.7999999999983629</v>
      </c>
      <c r="BE15" s="213">
        <v>367</v>
      </c>
      <c r="BF15" s="213">
        <v>3.6000000000049113</v>
      </c>
      <c r="BG15" s="213">
        <v>1.6200000000026193</v>
      </c>
      <c r="BH15" s="213">
        <v>359</v>
      </c>
      <c r="BI15" s="213">
        <v>3.5999999999967258</v>
      </c>
      <c r="BJ15" s="213">
        <v>1.6199999999985266</v>
      </c>
      <c r="BK15" s="213">
        <v>360</v>
      </c>
      <c r="BL15" s="213">
        <v>3.4200000000009823</v>
      </c>
      <c r="BM15" s="213">
        <v>1.7999999999983629</v>
      </c>
      <c r="BN15" s="214">
        <v>353</v>
      </c>
      <c r="BO15" s="149">
        <v>3.4200000000009823</v>
      </c>
      <c r="BP15" s="149">
        <v>1.6200000000026193</v>
      </c>
      <c r="BQ15" s="149">
        <v>345</v>
      </c>
      <c r="BR15" s="149">
        <v>3.4200000000009823</v>
      </c>
      <c r="BS15" s="149">
        <v>1.4399999999986903</v>
      </c>
      <c r="BT15" s="149">
        <v>328</v>
      </c>
      <c r="BU15" s="215">
        <v>3.0600000000013097</v>
      </c>
      <c r="BV15" s="213">
        <v>1.6200000000026193</v>
      </c>
      <c r="BW15" s="213">
        <v>322</v>
      </c>
      <c r="BX15" s="213">
        <v>3.2399999999970532</v>
      </c>
      <c r="BY15" s="213">
        <v>1.4399999999986903</v>
      </c>
      <c r="BZ15" s="213">
        <v>313</v>
      </c>
      <c r="CA15" s="213">
        <v>2.8799999999973807</v>
      </c>
      <c r="CB15" s="213">
        <v>1.6199999999985266</v>
      </c>
      <c r="CC15" s="213">
        <v>301</v>
      </c>
      <c r="CD15" s="213">
        <v>2.7000000000016371</v>
      </c>
      <c r="CE15" s="214">
        <v>1.4400000000027831</v>
      </c>
      <c r="CF15" s="216">
        <v>287</v>
      </c>
    </row>
    <row r="16" spans="1:84" ht="50.25" customHeight="1" thickBot="1" x14ac:dyDescent="0.3">
      <c r="A16" s="158" t="s">
        <v>101</v>
      </c>
      <c r="B16" s="151"/>
      <c r="C16" s="151"/>
      <c r="D16" s="361"/>
      <c r="E16" s="149"/>
      <c r="F16" s="150"/>
      <c r="G16" s="149"/>
      <c r="H16" s="149"/>
      <c r="I16" s="149"/>
      <c r="J16" s="213"/>
      <c r="K16" s="213"/>
      <c r="L16" s="213">
        <v>6.1</v>
      </c>
      <c r="M16" s="213"/>
      <c r="N16" s="213"/>
      <c r="O16" s="213">
        <v>6.1</v>
      </c>
      <c r="P16" s="213"/>
      <c r="Q16" s="213"/>
      <c r="R16" s="213">
        <v>6.1</v>
      </c>
      <c r="S16" s="213"/>
      <c r="T16" s="213"/>
      <c r="U16" s="213">
        <v>6.1</v>
      </c>
      <c r="V16" s="213"/>
      <c r="W16" s="214"/>
      <c r="X16" s="149">
        <v>6.1</v>
      </c>
      <c r="Y16" s="149"/>
      <c r="Z16" s="215"/>
      <c r="AA16" s="213">
        <v>6.1</v>
      </c>
      <c r="AB16" s="213"/>
      <c r="AC16" s="213"/>
      <c r="AD16" s="213">
        <v>6.1</v>
      </c>
      <c r="AE16" s="213"/>
      <c r="AF16" s="213"/>
      <c r="AG16" s="213">
        <v>6.1</v>
      </c>
      <c r="AH16" s="213"/>
      <c r="AI16" s="213"/>
      <c r="AJ16" s="214">
        <v>6.1</v>
      </c>
      <c r="AK16" s="149"/>
      <c r="AL16" s="149"/>
      <c r="AM16" s="149">
        <v>6.1</v>
      </c>
      <c r="AN16" s="149"/>
      <c r="AO16" s="149"/>
      <c r="AP16" s="149">
        <v>6.1</v>
      </c>
      <c r="AQ16" s="215"/>
      <c r="AR16" s="213"/>
      <c r="AS16" s="213">
        <v>6.1</v>
      </c>
      <c r="AT16" s="213"/>
      <c r="AU16" s="213"/>
      <c r="AV16" s="213">
        <v>6.1</v>
      </c>
      <c r="AW16" s="213"/>
      <c r="AX16" s="213"/>
      <c r="AY16" s="213">
        <v>6.1</v>
      </c>
      <c r="AZ16" s="213"/>
      <c r="BA16" s="214"/>
      <c r="BB16" s="149">
        <v>6.1</v>
      </c>
      <c r="BC16" s="149"/>
      <c r="BD16" s="215"/>
      <c r="BE16" s="213">
        <v>6.1</v>
      </c>
      <c r="BF16" s="213"/>
      <c r="BG16" s="213"/>
      <c r="BH16" s="213">
        <v>6.1</v>
      </c>
      <c r="BI16" s="213"/>
      <c r="BJ16" s="213"/>
      <c r="BK16" s="213">
        <v>6.1</v>
      </c>
      <c r="BL16" s="213"/>
      <c r="BM16" s="213"/>
      <c r="BN16" s="214">
        <v>6.1</v>
      </c>
      <c r="BO16" s="149"/>
      <c r="BP16" s="149"/>
      <c r="BQ16" s="149">
        <v>6.1</v>
      </c>
      <c r="BR16" s="149"/>
      <c r="BS16" s="149"/>
      <c r="BT16" s="149">
        <v>6.1</v>
      </c>
      <c r="BU16" s="215"/>
      <c r="BV16" s="213"/>
      <c r="BW16" s="213">
        <v>6.1</v>
      </c>
      <c r="BX16" s="213"/>
      <c r="BY16" s="213"/>
      <c r="BZ16" s="213">
        <v>6.2</v>
      </c>
      <c r="CA16" s="213"/>
      <c r="CB16" s="213"/>
      <c r="CC16" s="213">
        <v>6.1</v>
      </c>
      <c r="CD16" s="213"/>
      <c r="CE16" s="214"/>
      <c r="CF16" s="216">
        <v>6.1</v>
      </c>
    </row>
    <row r="17" spans="1:84" ht="69.75" customHeight="1" thickBot="1" x14ac:dyDescent="0.3">
      <c r="A17" s="158" t="s">
        <v>101</v>
      </c>
      <c r="B17" s="148" t="s">
        <v>184</v>
      </c>
      <c r="C17" s="151"/>
      <c r="D17" s="361"/>
      <c r="E17" s="149" t="s">
        <v>185</v>
      </c>
      <c r="F17" s="149" t="s">
        <v>180</v>
      </c>
      <c r="G17" s="149" t="s">
        <v>186</v>
      </c>
      <c r="H17" s="149" t="s">
        <v>182</v>
      </c>
      <c r="I17" s="149" t="s">
        <v>187</v>
      </c>
      <c r="J17" s="213">
        <v>3.9600000000045839</v>
      </c>
      <c r="K17" s="213">
        <v>2.5199999999977081</v>
      </c>
      <c r="L17" s="213">
        <v>427</v>
      </c>
      <c r="M17" s="213">
        <v>3.5999999999967258</v>
      </c>
      <c r="N17" s="213">
        <v>2.7000000000016371</v>
      </c>
      <c r="O17" s="213">
        <v>418</v>
      </c>
      <c r="P17" s="213">
        <v>3.7800000000006548</v>
      </c>
      <c r="Q17" s="213">
        <v>2.7000000000016371</v>
      </c>
      <c r="R17" s="213">
        <v>408</v>
      </c>
      <c r="S17" s="213">
        <v>3.5999999999967258</v>
      </c>
      <c r="T17" s="213">
        <v>2.5199999999977081</v>
      </c>
      <c r="U17" s="213">
        <v>408</v>
      </c>
      <c r="V17" s="213">
        <v>3.7800000000006548</v>
      </c>
      <c r="W17" s="214">
        <v>2.7000000000016371</v>
      </c>
      <c r="X17" s="149">
        <v>416</v>
      </c>
      <c r="Y17" s="149">
        <v>3.7800000000006548</v>
      </c>
      <c r="Z17" s="215">
        <v>2.7000000000016371</v>
      </c>
      <c r="AA17" s="213">
        <v>433</v>
      </c>
      <c r="AB17" s="213">
        <v>4.1400000000085129</v>
      </c>
      <c r="AC17" s="213">
        <v>2.8799999999973807</v>
      </c>
      <c r="AD17" s="213">
        <v>459</v>
      </c>
      <c r="AE17" s="213">
        <v>4.5</v>
      </c>
      <c r="AF17" s="213">
        <v>2.8799999999973807</v>
      </c>
      <c r="AG17" s="213">
        <v>502</v>
      </c>
      <c r="AH17" s="213">
        <v>5.5799999999908323</v>
      </c>
      <c r="AI17" s="213">
        <v>3.7800000000006548</v>
      </c>
      <c r="AJ17" s="214">
        <v>611</v>
      </c>
      <c r="AK17" s="149">
        <v>6.1200000000026193</v>
      </c>
      <c r="AL17" s="149">
        <v>4.1400000000003274</v>
      </c>
      <c r="AM17" s="149">
        <v>695</v>
      </c>
      <c r="AN17" s="149">
        <v>6.3000000000065484</v>
      </c>
      <c r="AO17" s="149">
        <v>3.9600000000045839</v>
      </c>
      <c r="AP17" s="149">
        <v>690</v>
      </c>
      <c r="AQ17" s="215">
        <v>5.9399999999986903</v>
      </c>
      <c r="AR17" s="213">
        <v>3.9599999999963984</v>
      </c>
      <c r="AS17" s="213">
        <v>665</v>
      </c>
      <c r="AT17" s="213">
        <v>5.2199999999993452</v>
      </c>
      <c r="AU17" s="213">
        <v>3.2399999999970532</v>
      </c>
      <c r="AV17" s="213">
        <v>580</v>
      </c>
      <c r="AW17" s="213">
        <v>5.7599999999947613</v>
      </c>
      <c r="AX17" s="213">
        <v>3.9600000000045839</v>
      </c>
      <c r="AY17" s="213">
        <v>642</v>
      </c>
      <c r="AZ17" s="213">
        <v>5.7599999999947613</v>
      </c>
      <c r="BA17" s="214">
        <v>3.7800000000006548</v>
      </c>
      <c r="BB17" s="149">
        <v>635</v>
      </c>
      <c r="BC17" s="149">
        <v>5.5800000000072032</v>
      </c>
      <c r="BD17" s="215">
        <v>3.7800000000006548</v>
      </c>
      <c r="BE17" s="213">
        <v>641</v>
      </c>
      <c r="BF17" s="213">
        <v>5.2199999999993452</v>
      </c>
      <c r="BG17" s="213">
        <v>3.5999999999967258</v>
      </c>
      <c r="BH17" s="213">
        <v>579</v>
      </c>
      <c r="BI17" s="213">
        <v>5.0399999999954161</v>
      </c>
      <c r="BJ17" s="213">
        <v>3.0600000000013097</v>
      </c>
      <c r="BK17" s="213">
        <v>540</v>
      </c>
      <c r="BL17" s="213">
        <v>4.860000000007858</v>
      </c>
      <c r="BM17" s="213">
        <v>3.0600000000013097</v>
      </c>
      <c r="BN17" s="214">
        <v>523</v>
      </c>
      <c r="BO17" s="149">
        <v>4.6799999999875581</v>
      </c>
      <c r="BP17" s="149">
        <v>3.0600000000013097</v>
      </c>
      <c r="BQ17" s="149">
        <v>517</v>
      </c>
      <c r="BR17" s="149">
        <v>4.680000000003929</v>
      </c>
      <c r="BS17" s="149">
        <v>2.8799999999973807</v>
      </c>
      <c r="BT17" s="149">
        <v>501</v>
      </c>
      <c r="BU17" s="215">
        <v>4.319999999996071</v>
      </c>
      <c r="BV17" s="213">
        <v>2.8799999999973807</v>
      </c>
      <c r="BW17" s="213">
        <v>477</v>
      </c>
      <c r="BX17" s="213">
        <v>4.5</v>
      </c>
      <c r="BY17" s="213">
        <v>2.8800000000055661</v>
      </c>
      <c r="BZ17" s="213">
        <v>473</v>
      </c>
      <c r="CA17" s="213">
        <v>4.1400000000085129</v>
      </c>
      <c r="CB17" s="213">
        <v>2.6999999999934516</v>
      </c>
      <c r="CC17" s="213">
        <v>457</v>
      </c>
      <c r="CD17" s="213">
        <v>3.7800000000006548</v>
      </c>
      <c r="CE17" s="214">
        <v>2.8800000000055661</v>
      </c>
      <c r="CF17" s="216">
        <v>434</v>
      </c>
    </row>
    <row r="18" spans="1:84" ht="52.5" customHeight="1" thickBot="1" x14ac:dyDescent="0.3">
      <c r="A18" s="158" t="s">
        <v>101</v>
      </c>
      <c r="B18" s="152"/>
      <c r="C18" s="152"/>
      <c r="D18" s="361"/>
      <c r="E18" s="159"/>
      <c r="F18" s="152"/>
      <c r="G18" s="159"/>
      <c r="H18" s="160"/>
      <c r="I18" s="160"/>
      <c r="J18" s="217"/>
      <c r="K18" s="217"/>
      <c r="L18" s="217">
        <v>6.1</v>
      </c>
      <c r="M18" s="217"/>
      <c r="N18" s="217"/>
      <c r="O18" s="217">
        <v>6.1</v>
      </c>
      <c r="P18" s="217"/>
      <c r="Q18" s="217"/>
      <c r="R18" s="217">
        <v>6.1</v>
      </c>
      <c r="S18" s="217"/>
      <c r="T18" s="217"/>
      <c r="U18" s="217">
        <v>6.1</v>
      </c>
      <c r="V18" s="217"/>
      <c r="W18" s="218"/>
      <c r="X18" s="160">
        <v>6.1</v>
      </c>
      <c r="Y18" s="160"/>
      <c r="Z18" s="219"/>
      <c r="AA18" s="217">
        <v>6.1</v>
      </c>
      <c r="AB18" s="217"/>
      <c r="AC18" s="217"/>
      <c r="AD18" s="217">
        <v>6.1</v>
      </c>
      <c r="AE18" s="217"/>
      <c r="AF18" s="217"/>
      <c r="AG18" s="217">
        <v>6</v>
      </c>
      <c r="AH18" s="217"/>
      <c r="AI18" s="217"/>
      <c r="AJ18" s="218">
        <v>6</v>
      </c>
      <c r="AK18" s="160"/>
      <c r="AL18" s="160"/>
      <c r="AM18" s="160">
        <v>5.9</v>
      </c>
      <c r="AN18" s="160"/>
      <c r="AO18" s="160"/>
      <c r="AP18" s="160">
        <v>6</v>
      </c>
      <c r="AQ18" s="219"/>
      <c r="AR18" s="217"/>
      <c r="AS18" s="217">
        <v>6</v>
      </c>
      <c r="AT18" s="217"/>
      <c r="AU18" s="217"/>
      <c r="AV18" s="217">
        <v>6</v>
      </c>
      <c r="AW18" s="217"/>
      <c r="AX18" s="217"/>
      <c r="AY18" s="217">
        <v>6</v>
      </c>
      <c r="AZ18" s="217"/>
      <c r="BA18" s="218"/>
      <c r="BB18" s="160">
        <v>6</v>
      </c>
      <c r="BC18" s="160"/>
      <c r="BD18" s="219"/>
      <c r="BE18" s="217">
        <v>6</v>
      </c>
      <c r="BF18" s="217"/>
      <c r="BG18" s="217"/>
      <c r="BH18" s="217">
        <v>6</v>
      </c>
      <c r="BI18" s="217"/>
      <c r="BJ18" s="217"/>
      <c r="BK18" s="217">
        <v>6</v>
      </c>
      <c r="BL18" s="217"/>
      <c r="BM18" s="217"/>
      <c r="BN18" s="218">
        <v>6.1</v>
      </c>
      <c r="BO18" s="160"/>
      <c r="BP18" s="160"/>
      <c r="BQ18" s="160"/>
      <c r="BR18" s="160"/>
      <c r="BS18" s="160"/>
      <c r="BT18" s="160">
        <v>6.1</v>
      </c>
      <c r="BU18" s="219"/>
      <c r="BV18" s="217"/>
      <c r="BW18" s="217">
        <v>6.1</v>
      </c>
      <c r="BX18" s="217"/>
      <c r="BY18" s="217"/>
      <c r="BZ18" s="217">
        <v>6.1</v>
      </c>
      <c r="CA18" s="217"/>
      <c r="CB18" s="217"/>
      <c r="CC18" s="217">
        <v>6.1</v>
      </c>
      <c r="CD18" s="217"/>
      <c r="CE18" s="218"/>
      <c r="CF18" s="220">
        <v>6.1</v>
      </c>
    </row>
    <row r="19" spans="1:84" ht="15.75" thickBot="1" x14ac:dyDescent="0.3">
      <c r="A19" s="143"/>
      <c r="B19" s="143"/>
      <c r="C19" s="143"/>
      <c r="D19" s="143"/>
      <c r="E19" s="145"/>
      <c r="F19" s="143"/>
      <c r="G19" s="145"/>
      <c r="H19" s="146"/>
      <c r="I19" s="146"/>
      <c r="J19" s="355">
        <v>253</v>
      </c>
      <c r="K19" s="356"/>
      <c r="L19" s="356"/>
      <c r="M19" s="356"/>
      <c r="N19" s="356"/>
      <c r="O19" s="356"/>
      <c r="P19" s="356"/>
      <c r="Q19" s="356"/>
      <c r="R19" s="356"/>
      <c r="S19" s="356"/>
      <c r="T19" s="356"/>
      <c r="U19" s="356"/>
      <c r="V19" s="356"/>
      <c r="W19" s="356"/>
      <c r="X19" s="357"/>
      <c r="Y19" s="210"/>
      <c r="Z19" s="211"/>
      <c r="AA19" s="211"/>
      <c r="AB19" s="211"/>
      <c r="AC19" s="211"/>
      <c r="AD19" s="211"/>
      <c r="AE19" s="211"/>
      <c r="AF19" s="211"/>
      <c r="AG19" s="211"/>
      <c r="AH19" s="211"/>
      <c r="AI19" s="211"/>
      <c r="AJ19" s="211"/>
      <c r="AK19" s="211"/>
      <c r="AL19" s="211"/>
      <c r="AM19" s="212"/>
      <c r="AN19" s="355"/>
      <c r="AO19" s="356"/>
      <c r="AP19" s="356"/>
      <c r="AQ19" s="356"/>
      <c r="AR19" s="356"/>
      <c r="AS19" s="356"/>
      <c r="AT19" s="356"/>
      <c r="AU19" s="356"/>
      <c r="AV19" s="356"/>
      <c r="AW19" s="356"/>
      <c r="AX19" s="356"/>
      <c r="AY19" s="356"/>
      <c r="AZ19" s="356"/>
      <c r="BA19" s="356"/>
      <c r="BB19" s="357"/>
      <c r="BC19" s="355"/>
      <c r="BD19" s="356"/>
      <c r="BE19" s="356"/>
      <c r="BF19" s="356"/>
      <c r="BG19" s="356"/>
      <c r="BH19" s="356"/>
      <c r="BI19" s="356"/>
      <c r="BJ19" s="356"/>
      <c r="BK19" s="356"/>
      <c r="BL19" s="356"/>
      <c r="BM19" s="356"/>
      <c r="BN19" s="356"/>
      <c r="BO19" s="356"/>
      <c r="BP19" s="356"/>
      <c r="BQ19" s="357"/>
      <c r="BR19" s="355"/>
      <c r="BS19" s="356"/>
      <c r="BT19" s="356"/>
      <c r="BU19" s="356"/>
      <c r="BV19" s="356"/>
      <c r="BW19" s="356"/>
      <c r="BX19" s="356"/>
      <c r="BY19" s="356"/>
      <c r="BZ19" s="356"/>
      <c r="CA19" s="356"/>
      <c r="CB19" s="356"/>
      <c r="CC19" s="356"/>
    </row>
    <row r="20" spans="1:84" ht="65.25" customHeight="1" thickBot="1" x14ac:dyDescent="0.3">
      <c r="A20" s="161" t="s">
        <v>101</v>
      </c>
      <c r="B20" s="162" t="s">
        <v>188</v>
      </c>
      <c r="C20" s="163"/>
      <c r="D20" s="362" t="s">
        <v>113</v>
      </c>
      <c r="E20" s="149" t="s">
        <v>179</v>
      </c>
      <c r="F20" s="149" t="s">
        <v>180</v>
      </c>
      <c r="G20" s="149" t="s">
        <v>181</v>
      </c>
      <c r="H20" s="164" t="s">
        <v>182</v>
      </c>
      <c r="I20" s="164" t="s">
        <v>183</v>
      </c>
      <c r="J20" s="221">
        <v>3.360000000007858</v>
      </c>
      <c r="K20" s="221">
        <v>1.6799999999930151</v>
      </c>
      <c r="L20" s="221">
        <v>351</v>
      </c>
      <c r="M20" s="221">
        <v>3.3599999999860302</v>
      </c>
      <c r="N20" s="221">
        <v>1.4400000000096043</v>
      </c>
      <c r="O20" s="221">
        <v>338</v>
      </c>
      <c r="P20" s="221">
        <v>3.360000000007858</v>
      </c>
      <c r="Q20" s="221">
        <v>1.4399999999877764</v>
      </c>
      <c r="R20" s="221">
        <v>335</v>
      </c>
      <c r="S20" s="221">
        <v>3.360000000007858</v>
      </c>
      <c r="T20" s="221">
        <v>1.4400000000096043</v>
      </c>
      <c r="U20" s="221">
        <v>335</v>
      </c>
      <c r="V20" s="221">
        <v>3.1200000000026193</v>
      </c>
      <c r="W20" s="222">
        <v>1.4400000000096043</v>
      </c>
      <c r="X20" s="164">
        <v>335</v>
      </c>
      <c r="Y20" s="164">
        <v>3.3599999999860302</v>
      </c>
      <c r="Z20" s="223">
        <v>1.6799999999930151</v>
      </c>
      <c r="AA20" s="221">
        <v>341</v>
      </c>
      <c r="AB20" s="221">
        <v>3.6000000000130967</v>
      </c>
      <c r="AC20" s="221">
        <v>1.4399999999877764</v>
      </c>
      <c r="AD20" s="221">
        <v>348</v>
      </c>
      <c r="AE20" s="221">
        <v>3.8399999999965075</v>
      </c>
      <c r="AF20" s="221">
        <v>1.680000000014843</v>
      </c>
      <c r="AG20" s="221">
        <v>400</v>
      </c>
      <c r="AH20" s="221">
        <v>4.7999999999956344</v>
      </c>
      <c r="AI20" s="221">
        <v>2.639999999992142</v>
      </c>
      <c r="AJ20" s="221">
        <v>517</v>
      </c>
      <c r="AK20" s="221">
        <v>5.2800000000061118</v>
      </c>
      <c r="AL20" s="222">
        <v>2.639999999992142</v>
      </c>
      <c r="AM20" s="164">
        <v>561</v>
      </c>
      <c r="AN20" s="164">
        <v>5.2799999999842839</v>
      </c>
      <c r="AO20" s="164">
        <v>2.6400000000139698</v>
      </c>
      <c r="AP20" s="223">
        <v>563</v>
      </c>
      <c r="AQ20" s="221">
        <v>5.2800000000061118</v>
      </c>
      <c r="AR20" s="221">
        <v>2.639999999992142</v>
      </c>
      <c r="AS20" s="221">
        <v>552</v>
      </c>
      <c r="AT20" s="221">
        <v>5.0400000000008731</v>
      </c>
      <c r="AU20" s="221">
        <v>2.4000000000087311</v>
      </c>
      <c r="AV20" s="221">
        <v>520</v>
      </c>
      <c r="AW20" s="221">
        <v>5.2800000000061118</v>
      </c>
      <c r="AX20" s="221">
        <v>2.639999999992142</v>
      </c>
      <c r="AY20" s="221">
        <v>569</v>
      </c>
      <c r="AZ20" s="221">
        <v>5.2800000000061118</v>
      </c>
      <c r="BA20" s="222">
        <v>2.6400000000139698</v>
      </c>
      <c r="BB20" s="164">
        <v>566</v>
      </c>
      <c r="BC20" s="164">
        <v>5.0400000000008731</v>
      </c>
      <c r="BD20" s="223">
        <v>2.639999999992142</v>
      </c>
      <c r="BE20" s="221">
        <v>538</v>
      </c>
      <c r="BF20" s="221">
        <v>5.0399999999790452</v>
      </c>
      <c r="BG20" s="221">
        <v>2.3999999999869033</v>
      </c>
      <c r="BH20" s="221">
        <v>511</v>
      </c>
      <c r="BI20" s="221">
        <v>4.3200000000069849</v>
      </c>
      <c r="BJ20" s="221">
        <v>2.1600000000034925</v>
      </c>
      <c r="BK20" s="221">
        <v>463</v>
      </c>
      <c r="BL20" s="221">
        <v>4.3200000000069849</v>
      </c>
      <c r="BM20" s="221">
        <v>1.9199999999982538</v>
      </c>
      <c r="BN20" s="221">
        <v>440</v>
      </c>
      <c r="BO20" s="222">
        <v>4.0800000000017462</v>
      </c>
      <c r="BP20" s="164">
        <v>1.680000000014843</v>
      </c>
      <c r="BQ20" s="164">
        <v>422</v>
      </c>
      <c r="BR20" s="164">
        <v>4.0800000000017462</v>
      </c>
      <c r="BS20" s="164">
        <v>1.9199999999982538</v>
      </c>
      <c r="BT20" s="164">
        <v>411</v>
      </c>
      <c r="BU20" s="223">
        <v>4.0800000000017462</v>
      </c>
      <c r="BV20" s="221">
        <v>1.6799999999930151</v>
      </c>
      <c r="BW20" s="221">
        <v>395</v>
      </c>
      <c r="BX20" s="221">
        <v>3.5999999999912689</v>
      </c>
      <c r="BY20" s="221">
        <v>1.6799999999930151</v>
      </c>
      <c r="BZ20" s="221">
        <v>381</v>
      </c>
      <c r="CA20" s="221">
        <v>3.5999999999912689</v>
      </c>
      <c r="CB20" s="221">
        <v>1.680000000014843</v>
      </c>
      <c r="CC20" s="221">
        <v>369</v>
      </c>
      <c r="CD20" s="222">
        <v>3.6000000000130967</v>
      </c>
      <c r="CE20" s="164">
        <v>1.9199999999982538</v>
      </c>
      <c r="CF20" s="224">
        <v>333</v>
      </c>
    </row>
    <row r="21" spans="1:84" ht="51.75" customHeight="1" thickBot="1" x14ac:dyDescent="0.3">
      <c r="A21" s="158" t="s">
        <v>101</v>
      </c>
      <c r="B21" s="151"/>
      <c r="C21" s="151"/>
      <c r="D21" s="362"/>
      <c r="E21" s="149"/>
      <c r="F21" s="150"/>
      <c r="G21" s="149"/>
      <c r="H21" s="149"/>
      <c r="I21" s="149"/>
      <c r="J21" s="213"/>
      <c r="K21" s="213"/>
      <c r="L21" s="213">
        <v>6</v>
      </c>
      <c r="M21" s="213"/>
      <c r="N21" s="213"/>
      <c r="O21" s="213">
        <v>6</v>
      </c>
      <c r="P21" s="213"/>
      <c r="Q21" s="213"/>
      <c r="R21" s="213">
        <v>6</v>
      </c>
      <c r="S21" s="213"/>
      <c r="T21" s="213"/>
      <c r="U21" s="213">
        <v>6</v>
      </c>
      <c r="V21" s="213"/>
      <c r="W21" s="214"/>
      <c r="X21" s="149">
        <v>6</v>
      </c>
      <c r="Y21" s="149"/>
      <c r="Z21" s="215"/>
      <c r="AA21" s="213">
        <v>6</v>
      </c>
      <c r="AB21" s="213"/>
      <c r="AC21" s="213"/>
      <c r="AD21" s="213">
        <v>6</v>
      </c>
      <c r="AE21" s="213"/>
      <c r="AF21" s="213"/>
      <c r="AG21" s="213">
        <v>5.9</v>
      </c>
      <c r="AH21" s="213"/>
      <c r="AI21" s="213"/>
      <c r="AJ21" s="213">
        <v>5.9</v>
      </c>
      <c r="AK21" s="213"/>
      <c r="AL21" s="214"/>
      <c r="AM21" s="149">
        <v>5.9</v>
      </c>
      <c r="AN21" s="149"/>
      <c r="AO21" s="149"/>
      <c r="AP21" s="215">
        <v>5.9</v>
      </c>
      <c r="AQ21" s="213"/>
      <c r="AR21" s="213"/>
      <c r="AS21" s="213">
        <v>5.9</v>
      </c>
      <c r="AT21" s="213"/>
      <c r="AU21" s="213"/>
      <c r="AV21" s="213">
        <v>5.9</v>
      </c>
      <c r="AW21" s="213"/>
      <c r="AX21" s="213"/>
      <c r="AY21" s="213">
        <v>5.9</v>
      </c>
      <c r="AZ21" s="213"/>
      <c r="BA21" s="214"/>
      <c r="BB21" s="149">
        <v>5.9</v>
      </c>
      <c r="BC21" s="149"/>
      <c r="BD21" s="215"/>
      <c r="BE21" s="213">
        <v>5.9</v>
      </c>
      <c r="BF21" s="213"/>
      <c r="BG21" s="213"/>
      <c r="BH21" s="213">
        <v>5.9</v>
      </c>
      <c r="BI21" s="213"/>
      <c r="BJ21" s="213"/>
      <c r="BK21" s="213">
        <v>5.9</v>
      </c>
      <c r="BL21" s="213"/>
      <c r="BM21" s="213"/>
      <c r="BN21" s="213">
        <v>6</v>
      </c>
      <c r="BO21" s="214"/>
      <c r="BP21" s="149"/>
      <c r="BQ21" s="149">
        <v>6</v>
      </c>
      <c r="BR21" s="149"/>
      <c r="BS21" s="149"/>
      <c r="BT21" s="149">
        <v>6</v>
      </c>
      <c r="BU21" s="215"/>
      <c r="BV21" s="213"/>
      <c r="BW21" s="213">
        <v>6</v>
      </c>
      <c r="BX21" s="213"/>
      <c r="BY21" s="213"/>
      <c r="BZ21" s="213">
        <v>6</v>
      </c>
      <c r="CA21" s="213"/>
      <c r="CB21" s="213"/>
      <c r="CC21" s="213">
        <v>6</v>
      </c>
      <c r="CD21" s="214"/>
      <c r="CE21" s="149"/>
      <c r="CF21" s="225">
        <v>6</v>
      </c>
    </row>
    <row r="22" spans="1:84" ht="94.5" customHeight="1" thickBot="1" x14ac:dyDescent="0.3">
      <c r="A22" s="158" t="s">
        <v>101</v>
      </c>
      <c r="B22" s="148" t="s">
        <v>189</v>
      </c>
      <c r="C22" s="151"/>
      <c r="D22" s="362"/>
      <c r="E22" s="149" t="s">
        <v>185</v>
      </c>
      <c r="F22" s="149" t="s">
        <v>180</v>
      </c>
      <c r="G22" s="149" t="s">
        <v>186</v>
      </c>
      <c r="H22" s="149" t="s">
        <v>182</v>
      </c>
      <c r="I22" s="149" t="s">
        <v>187</v>
      </c>
      <c r="J22" s="213">
        <v>2.3999999999869033</v>
      </c>
      <c r="K22" s="213">
        <v>1.4399999999877764</v>
      </c>
      <c r="L22" s="213">
        <v>271</v>
      </c>
      <c r="M22" s="213">
        <v>2.4000000000087311</v>
      </c>
      <c r="N22" s="213">
        <v>1.680000000014843</v>
      </c>
      <c r="O22" s="213">
        <v>257</v>
      </c>
      <c r="P22" s="213">
        <v>2.1600000000034925</v>
      </c>
      <c r="Q22" s="213">
        <v>1.4399999999877764</v>
      </c>
      <c r="R22" s="213">
        <v>253</v>
      </c>
      <c r="S22" s="213">
        <v>2.3999999999869033</v>
      </c>
      <c r="T22" s="213">
        <v>1.680000000014843</v>
      </c>
      <c r="U22" s="213">
        <v>256</v>
      </c>
      <c r="V22" s="213">
        <v>2.1600000000034925</v>
      </c>
      <c r="W22" s="214">
        <v>1.4399999999877764</v>
      </c>
      <c r="X22" s="149">
        <v>248</v>
      </c>
      <c r="Y22" s="149">
        <v>2.1600000000034925</v>
      </c>
      <c r="Z22" s="215">
        <v>1.6799999999930151</v>
      </c>
      <c r="AA22" s="213">
        <v>259</v>
      </c>
      <c r="AB22" s="213">
        <v>2.6400000000139698</v>
      </c>
      <c r="AC22" s="213">
        <v>1.680000000014843</v>
      </c>
      <c r="AD22" s="213">
        <v>273</v>
      </c>
      <c r="AE22" s="213">
        <v>2.8799999999973807</v>
      </c>
      <c r="AF22" s="213">
        <v>1.6799999999930151</v>
      </c>
      <c r="AG22" s="213">
        <v>315</v>
      </c>
      <c r="AH22" s="213">
        <v>4.0800000000017462</v>
      </c>
      <c r="AI22" s="213">
        <v>2.4000000000087311</v>
      </c>
      <c r="AJ22" s="213">
        <v>461</v>
      </c>
      <c r="AK22" s="213">
        <v>4.7999999999956344</v>
      </c>
      <c r="AL22" s="214">
        <v>2.639999999992142</v>
      </c>
      <c r="AM22" s="149">
        <v>517</v>
      </c>
      <c r="AN22" s="149">
        <v>4.7999999999956344</v>
      </c>
      <c r="AO22" s="149">
        <v>2.639999999992142</v>
      </c>
      <c r="AP22" s="215">
        <v>536</v>
      </c>
      <c r="AQ22" s="213">
        <v>5.0400000000008731</v>
      </c>
      <c r="AR22" s="213">
        <v>2.6400000000139698</v>
      </c>
      <c r="AS22" s="213">
        <v>525</v>
      </c>
      <c r="AT22" s="213">
        <v>4.3200000000069849</v>
      </c>
      <c r="AU22" s="213">
        <v>2.3999999999869033</v>
      </c>
      <c r="AV22" s="213">
        <v>486</v>
      </c>
      <c r="AW22" s="213">
        <v>5.0400000000008731</v>
      </c>
      <c r="AX22" s="213">
        <v>2.8799999999973807</v>
      </c>
      <c r="AY22" s="213">
        <v>534</v>
      </c>
      <c r="AZ22" s="213">
        <v>4.7999999999956344</v>
      </c>
      <c r="BA22" s="214">
        <v>2.8800000000192085</v>
      </c>
      <c r="BB22" s="149">
        <v>529</v>
      </c>
      <c r="BC22" s="149">
        <v>4.5599999999903957</v>
      </c>
      <c r="BD22" s="215">
        <v>2.639999999992142</v>
      </c>
      <c r="BE22" s="213">
        <v>500</v>
      </c>
      <c r="BF22" s="213">
        <v>4.3200000000069849</v>
      </c>
      <c r="BG22" s="213">
        <v>2.4000000000087311</v>
      </c>
      <c r="BH22" s="213">
        <v>460</v>
      </c>
      <c r="BI22" s="213">
        <v>3.8399999999965075</v>
      </c>
      <c r="BJ22" s="213">
        <v>2.3999999999869033</v>
      </c>
      <c r="BK22" s="213">
        <v>422</v>
      </c>
      <c r="BL22" s="213">
        <v>3.360000000007858</v>
      </c>
      <c r="BM22" s="213">
        <v>1.9199999999982538</v>
      </c>
      <c r="BN22" s="213">
        <v>382</v>
      </c>
      <c r="BO22" s="214">
        <v>3.3599999999860302</v>
      </c>
      <c r="BP22" s="149">
        <v>1.9199999999982538</v>
      </c>
      <c r="BQ22" s="149">
        <v>357</v>
      </c>
      <c r="BR22" s="149">
        <v>2.8799999999973807</v>
      </c>
      <c r="BS22" s="149">
        <v>1.9199999999982538</v>
      </c>
      <c r="BT22" s="149">
        <v>325</v>
      </c>
      <c r="BU22" s="215">
        <v>2.6400000000139698</v>
      </c>
      <c r="BV22" s="213">
        <v>1.680000000014843</v>
      </c>
      <c r="BW22" s="213">
        <v>295</v>
      </c>
      <c r="BX22" s="213">
        <v>2.8799999999973807</v>
      </c>
      <c r="BY22" s="213">
        <v>1.6799999999930151</v>
      </c>
      <c r="BZ22" s="213">
        <v>292</v>
      </c>
      <c r="CA22" s="213">
        <v>2.4000000000087311</v>
      </c>
      <c r="CB22" s="213">
        <v>1.6799999999930151</v>
      </c>
      <c r="CC22" s="213">
        <v>287</v>
      </c>
      <c r="CD22" s="214">
        <v>2.3999999999869033</v>
      </c>
      <c r="CE22" s="149">
        <v>1.680000000014843</v>
      </c>
      <c r="CF22" s="225">
        <v>260</v>
      </c>
    </row>
    <row r="23" spans="1:84" ht="54.75" customHeight="1" thickBot="1" x14ac:dyDescent="0.3">
      <c r="A23" s="158" t="s">
        <v>101</v>
      </c>
      <c r="B23" s="152"/>
      <c r="C23" s="152"/>
      <c r="D23" s="362"/>
      <c r="E23" s="159"/>
      <c r="F23" s="152"/>
      <c r="G23" s="159"/>
      <c r="H23" s="160"/>
      <c r="I23" s="160"/>
      <c r="J23" s="217"/>
      <c r="K23" s="217"/>
      <c r="L23" s="217">
        <v>6</v>
      </c>
      <c r="M23" s="217"/>
      <c r="N23" s="217"/>
      <c r="O23" s="217">
        <v>6</v>
      </c>
      <c r="P23" s="217"/>
      <c r="Q23" s="217"/>
      <c r="R23" s="217">
        <v>6</v>
      </c>
      <c r="S23" s="217"/>
      <c r="T23" s="217"/>
      <c r="U23" s="217">
        <v>6</v>
      </c>
      <c r="V23" s="217"/>
      <c r="W23" s="218"/>
      <c r="X23" s="160">
        <v>6</v>
      </c>
      <c r="Y23" s="160"/>
      <c r="Z23" s="219"/>
      <c r="AA23" s="217">
        <v>6</v>
      </c>
      <c r="AB23" s="217"/>
      <c r="AC23" s="217"/>
      <c r="AD23" s="217">
        <v>6</v>
      </c>
      <c r="AE23" s="217"/>
      <c r="AF23" s="217"/>
      <c r="AG23" s="217">
        <v>5.9</v>
      </c>
      <c r="AH23" s="217"/>
      <c r="AI23" s="217"/>
      <c r="AJ23" s="217">
        <v>5.9</v>
      </c>
      <c r="AK23" s="217"/>
      <c r="AL23" s="218"/>
      <c r="AM23" s="160">
        <v>5.9</v>
      </c>
      <c r="AN23" s="160"/>
      <c r="AO23" s="160"/>
      <c r="AP23" s="219">
        <v>5.9</v>
      </c>
      <c r="AQ23" s="217"/>
      <c r="AR23" s="217"/>
      <c r="AS23" s="217">
        <v>5.9</v>
      </c>
      <c r="AT23" s="217"/>
      <c r="AU23" s="217"/>
      <c r="AV23" s="217">
        <v>5.9</v>
      </c>
      <c r="AW23" s="217"/>
      <c r="AX23" s="217"/>
      <c r="AY23" s="217">
        <v>5.9</v>
      </c>
      <c r="AZ23" s="217"/>
      <c r="BA23" s="218"/>
      <c r="BB23" s="160">
        <v>5.9</v>
      </c>
      <c r="BC23" s="160"/>
      <c r="BD23" s="219"/>
      <c r="BE23" s="217">
        <v>5.9</v>
      </c>
      <c r="BF23" s="217"/>
      <c r="BG23" s="217"/>
      <c r="BH23" s="217">
        <v>5.9</v>
      </c>
      <c r="BI23" s="217"/>
      <c r="BJ23" s="217"/>
      <c r="BK23" s="217">
        <v>5.9</v>
      </c>
      <c r="BL23" s="217"/>
      <c r="BM23" s="217"/>
      <c r="BN23" s="217">
        <v>5.9</v>
      </c>
      <c r="BO23" s="218"/>
      <c r="BP23" s="160"/>
      <c r="BQ23" s="160">
        <v>6</v>
      </c>
      <c r="BR23" s="160"/>
      <c r="BS23" s="160"/>
      <c r="BT23" s="160">
        <v>6</v>
      </c>
      <c r="BU23" s="219"/>
      <c r="BV23" s="217"/>
      <c r="BW23" s="217">
        <v>6</v>
      </c>
      <c r="BX23" s="217"/>
      <c r="BY23" s="217"/>
      <c r="BZ23" s="217">
        <v>6</v>
      </c>
      <c r="CA23" s="217"/>
      <c r="CB23" s="217"/>
      <c r="CC23" s="217">
        <v>6</v>
      </c>
      <c r="CD23" s="218"/>
      <c r="CE23" s="160"/>
      <c r="CF23" s="226">
        <v>6</v>
      </c>
    </row>
    <row r="24" spans="1:84" s="206" customFormat="1" ht="17.25" customHeight="1" x14ac:dyDescent="0.25">
      <c r="A24" s="205"/>
      <c r="B24" s="205"/>
      <c r="C24" s="205"/>
      <c r="D24" s="205"/>
      <c r="E24" s="205"/>
      <c r="F24" s="205"/>
      <c r="G24" s="205"/>
      <c r="H24" s="205"/>
      <c r="I24" s="205"/>
      <c r="J24" s="205"/>
      <c r="K24" s="205"/>
      <c r="L24" s="205"/>
      <c r="M24" s="205"/>
      <c r="N24" s="205"/>
      <c r="O24" s="205"/>
      <c r="P24" s="205"/>
      <c r="Q24" s="205"/>
      <c r="R24" s="205"/>
      <c r="S24" s="205"/>
      <c r="T24" s="205"/>
      <c r="U24" s="205"/>
      <c r="V24" s="205"/>
      <c r="W24" s="205"/>
      <c r="X24" s="205"/>
      <c r="Y24" s="205"/>
      <c r="Z24" s="205"/>
      <c r="AA24" s="205"/>
      <c r="AB24" s="205"/>
      <c r="AC24" s="205"/>
      <c r="AD24" s="205"/>
      <c r="AE24" s="205"/>
      <c r="AF24" s="205"/>
      <c r="AG24" s="205"/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  <c r="BI24" s="205"/>
      <c r="BJ24" s="205"/>
      <c r="BK24" s="205"/>
      <c r="BL24" s="205"/>
      <c r="BM24" s="205"/>
      <c r="BN24" s="205"/>
      <c r="BO24" s="205"/>
      <c r="BP24" s="205"/>
      <c r="BQ24" s="205"/>
      <c r="BR24" s="205"/>
      <c r="BS24" s="205"/>
      <c r="BT24" s="205"/>
      <c r="BU24" s="205"/>
      <c r="BV24" s="205"/>
      <c r="BW24" s="205"/>
      <c r="BX24" s="205"/>
      <c r="BY24" s="205"/>
      <c r="BZ24" s="205"/>
      <c r="CA24" s="205"/>
      <c r="CB24" s="205"/>
      <c r="CC24" s="205"/>
    </row>
    <row r="25" spans="1:84" s="206" customFormat="1" ht="15.75" x14ac:dyDescent="0.25">
      <c r="A25" s="363" t="s">
        <v>46</v>
      </c>
      <c r="B25" s="363"/>
      <c r="C25" s="363"/>
      <c r="D25" s="363"/>
      <c r="E25" s="363"/>
      <c r="F25" s="363"/>
      <c r="G25" s="363"/>
      <c r="H25" s="205"/>
      <c r="I25" s="205"/>
      <c r="J25" s="209"/>
      <c r="K25" s="209"/>
      <c r="L25" s="205"/>
      <c r="M25" s="205"/>
      <c r="N25" s="205"/>
      <c r="O25" s="205"/>
      <c r="P25" s="205"/>
      <c r="Q25" s="205"/>
      <c r="R25" s="205"/>
      <c r="S25" s="205"/>
      <c r="T25" s="205"/>
      <c r="U25" s="205"/>
      <c r="V25" s="205"/>
      <c r="W25" s="205"/>
      <c r="X25" s="205"/>
      <c r="Y25" s="205"/>
      <c r="Z25" s="205"/>
      <c r="AA25" s="205"/>
      <c r="AB25" s="205"/>
      <c r="AC25" s="205"/>
      <c r="AD25" s="205"/>
      <c r="AE25" s="205"/>
      <c r="AF25" s="205"/>
      <c r="AG25" s="205"/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  <c r="BI25" s="205"/>
      <c r="BJ25" s="205"/>
      <c r="BK25" s="205"/>
      <c r="BL25" s="205"/>
      <c r="BM25" s="205"/>
      <c r="BN25" s="205"/>
      <c r="BO25" s="205"/>
      <c r="BP25" s="205"/>
      <c r="BQ25" s="205"/>
      <c r="BR25" s="205"/>
      <c r="BS25" s="205"/>
      <c r="BT25" s="205"/>
      <c r="BU25" s="205"/>
      <c r="BV25" s="205"/>
      <c r="BW25" s="205"/>
      <c r="BX25" s="205"/>
      <c r="BY25" s="205"/>
      <c r="BZ25" s="205"/>
      <c r="CA25" s="205"/>
      <c r="CB25" s="205"/>
      <c r="CC25" s="205"/>
    </row>
    <row r="26" spans="1:84" s="206" customFormat="1" ht="15.75" x14ac:dyDescent="0.25">
      <c r="A26" s="207" t="s">
        <v>190</v>
      </c>
      <c r="B26" s="207"/>
      <c r="C26" s="207"/>
      <c r="D26" s="207"/>
      <c r="E26" s="207"/>
      <c r="F26" s="207"/>
      <c r="G26" s="207"/>
      <c r="H26" s="205"/>
      <c r="I26" s="205"/>
      <c r="J26" s="209"/>
      <c r="K26" s="209"/>
      <c r="L26" s="205"/>
      <c r="M26" s="205"/>
      <c r="N26" s="205"/>
      <c r="O26" s="205"/>
      <c r="P26" s="205"/>
      <c r="Q26" s="205"/>
      <c r="R26" s="205"/>
      <c r="S26" s="205"/>
      <c r="T26" s="205"/>
      <c r="U26" s="205"/>
      <c r="V26" s="205"/>
      <c r="W26" s="205"/>
      <c r="X26" s="205"/>
      <c r="Y26" s="205"/>
      <c r="Z26" s="205"/>
      <c r="AA26" s="205"/>
      <c r="AB26" s="205"/>
      <c r="AC26" s="205"/>
      <c r="AD26" s="205"/>
      <c r="AE26" s="205"/>
      <c r="AF26" s="205"/>
      <c r="AG26" s="205"/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  <c r="BI26" s="205"/>
      <c r="BJ26" s="205"/>
      <c r="BK26" s="205"/>
      <c r="BL26" s="205"/>
      <c r="BM26" s="205"/>
      <c r="BN26" s="205"/>
      <c r="BO26" s="205"/>
      <c r="BP26" s="205"/>
      <c r="BQ26" s="205"/>
      <c r="BR26" s="205"/>
      <c r="BS26" s="205"/>
      <c r="BT26" s="205"/>
      <c r="BU26" s="205"/>
      <c r="BV26" s="205"/>
      <c r="BW26" s="205"/>
      <c r="BX26" s="205"/>
      <c r="BY26" s="205"/>
      <c r="BZ26" s="205"/>
      <c r="CA26" s="205"/>
      <c r="CB26" s="205"/>
      <c r="CC26" s="205"/>
    </row>
    <row r="27" spans="1:84" s="173" customFormat="1" x14ac:dyDescent="0.25">
      <c r="A27" s="172"/>
      <c r="B27" s="172"/>
      <c r="C27" s="172"/>
      <c r="D27" s="172"/>
      <c r="E27" s="172"/>
      <c r="F27" s="172"/>
      <c r="G27" s="172"/>
      <c r="H27" s="172"/>
      <c r="I27" s="172"/>
      <c r="J27" s="209"/>
      <c r="K27" s="209"/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  <c r="BA27" s="172"/>
      <c r="BB27" s="172"/>
      <c r="BC27" s="172"/>
      <c r="BD27" s="172"/>
      <c r="BE27" s="172"/>
      <c r="BF27" s="172"/>
      <c r="BG27" s="172"/>
      <c r="BH27" s="172"/>
      <c r="BI27" s="172"/>
      <c r="BJ27" s="172"/>
      <c r="BK27" s="172"/>
      <c r="BL27" s="172"/>
      <c r="BM27" s="172"/>
      <c r="BN27" s="172"/>
      <c r="BO27" s="172"/>
      <c r="BP27" s="172"/>
      <c r="BQ27" s="172"/>
      <c r="BR27" s="172"/>
      <c r="BS27" s="172"/>
      <c r="BT27" s="172"/>
      <c r="BU27" s="172"/>
      <c r="BV27" s="172"/>
      <c r="BW27" s="172"/>
      <c r="BX27" s="172"/>
      <c r="BY27" s="172"/>
      <c r="BZ27" s="172"/>
      <c r="CA27" s="172"/>
      <c r="CB27" s="172"/>
      <c r="CC27" s="172"/>
    </row>
    <row r="28" spans="1:84" x14ac:dyDescent="0.25">
      <c r="A28" s="139"/>
      <c r="B28" s="139"/>
      <c r="C28" s="139"/>
      <c r="D28" s="139"/>
      <c r="E28" s="139"/>
      <c r="F28" s="139"/>
      <c r="G28" s="139"/>
      <c r="H28" s="139"/>
      <c r="I28" s="139"/>
      <c r="J28" s="209"/>
      <c r="K28" s="209"/>
      <c r="L28" s="139"/>
      <c r="M28" s="139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9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</row>
  </sheetData>
  <mergeCells count="97">
    <mergeCell ref="CD10:CF11"/>
    <mergeCell ref="CD13:CF13"/>
    <mergeCell ref="CD14:CF14"/>
    <mergeCell ref="D20:D23"/>
    <mergeCell ref="A25:G25"/>
    <mergeCell ref="BU14:BW14"/>
    <mergeCell ref="BX14:BZ14"/>
    <mergeCell ref="CA14:CC14"/>
    <mergeCell ref="AT14:AV14"/>
    <mergeCell ref="AW14:AY14"/>
    <mergeCell ref="AZ14:BB14"/>
    <mergeCell ref="G10:G14"/>
    <mergeCell ref="H10:H14"/>
    <mergeCell ref="I10:I14"/>
    <mergeCell ref="J10:L11"/>
    <mergeCell ref="M10:O11"/>
    <mergeCell ref="P10:R11"/>
    <mergeCell ref="A10:A14"/>
    <mergeCell ref="B10:B14"/>
    <mergeCell ref="CA13:CC13"/>
    <mergeCell ref="D15:D18"/>
    <mergeCell ref="BL13:BN13"/>
    <mergeCell ref="BO13:BQ13"/>
    <mergeCell ref="BR13:BT13"/>
    <mergeCell ref="BU13:BW13"/>
    <mergeCell ref="BX13:BZ13"/>
    <mergeCell ref="AH14:AJ14"/>
    <mergeCell ref="AQ13:AS13"/>
    <mergeCell ref="AB13:AD13"/>
    <mergeCell ref="AE13:AG13"/>
    <mergeCell ref="AH13:AJ13"/>
    <mergeCell ref="AK13:AM13"/>
    <mergeCell ref="J19:X19"/>
    <mergeCell ref="AN19:BB19"/>
    <mergeCell ref="BC19:BQ19"/>
    <mergeCell ref="BR19:CC19"/>
    <mergeCell ref="BC14:BE14"/>
    <mergeCell ref="BF14:BH14"/>
    <mergeCell ref="BI14:BK14"/>
    <mergeCell ref="BL14:BN14"/>
    <mergeCell ref="BO14:BQ14"/>
    <mergeCell ref="BR14:BT14"/>
    <mergeCell ref="AK14:AM14"/>
    <mergeCell ref="AN14:AP14"/>
    <mergeCell ref="AQ14:AS14"/>
    <mergeCell ref="Y14:AA14"/>
    <mergeCell ref="AB14:AD14"/>
    <mergeCell ref="AE14:AG14"/>
    <mergeCell ref="AN13:AP13"/>
    <mergeCell ref="J14:L14"/>
    <mergeCell ref="M14:O14"/>
    <mergeCell ref="P14:R14"/>
    <mergeCell ref="S14:U14"/>
    <mergeCell ref="V14:X14"/>
    <mergeCell ref="BU10:BW11"/>
    <mergeCell ref="AH10:AJ11"/>
    <mergeCell ref="AK10:AM11"/>
    <mergeCell ref="AN10:AP11"/>
    <mergeCell ref="AQ10:AS11"/>
    <mergeCell ref="AT10:AV11"/>
    <mergeCell ref="AW10:AY11"/>
    <mergeCell ref="BF13:BH13"/>
    <mergeCell ref="AT13:AV13"/>
    <mergeCell ref="AW13:AY13"/>
    <mergeCell ref="AZ13:BB13"/>
    <mergeCell ref="BC13:BE13"/>
    <mergeCell ref="BX10:BZ11"/>
    <mergeCell ref="CA10:CC11"/>
    <mergeCell ref="J13:L13"/>
    <mergeCell ref="M13:O13"/>
    <mergeCell ref="P13:R13"/>
    <mergeCell ref="S13:U13"/>
    <mergeCell ref="V13:X13"/>
    <mergeCell ref="Y13:AA13"/>
    <mergeCell ref="BC10:BE11"/>
    <mergeCell ref="BF10:BH11"/>
    <mergeCell ref="BI10:BK11"/>
    <mergeCell ref="BL10:BN11"/>
    <mergeCell ref="BO10:BQ11"/>
    <mergeCell ref="BR10:BT11"/>
    <mergeCell ref="BI13:BK13"/>
    <mergeCell ref="AZ10:BB11"/>
    <mergeCell ref="S10:U11"/>
    <mergeCell ref="V10:X11"/>
    <mergeCell ref="Y10:AA11"/>
    <mergeCell ref="AB10:AD11"/>
    <mergeCell ref="AE10:AG11"/>
    <mergeCell ref="C10:C14"/>
    <mergeCell ref="D10:D14"/>
    <mergeCell ref="E10:E14"/>
    <mergeCell ref="F10:F14"/>
    <mergeCell ref="A1:G1"/>
    <mergeCell ref="J2:L2"/>
    <mergeCell ref="A3:H3"/>
    <mergeCell ref="A5:I5"/>
    <mergeCell ref="J5:L5"/>
    <mergeCell ref="A7:I7"/>
  </mergeCells>
  <pageMargins left="0.7" right="0.7" top="0.75" bottom="0.75" header="0.3" footer="0.3"/>
  <pageSetup paperSize="8" scale="1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tabSelected="1" view="pageBreakPreview" topLeftCell="A25" zoomScale="115" zoomScaleNormal="100" zoomScaleSheetLayoutView="115" workbookViewId="0">
      <selection activeCell="A39" sqref="A39:XFD47"/>
    </sheetView>
  </sheetViews>
  <sheetFormatPr defaultColWidth="9.140625" defaultRowHeight="12.75" x14ac:dyDescent="0.2"/>
  <cols>
    <col min="1" max="1" width="9.28515625" style="14" customWidth="1"/>
    <col min="2" max="2" width="9.7109375" style="14" customWidth="1"/>
    <col min="3" max="4" width="10.140625" style="14" customWidth="1"/>
    <col min="5" max="5" width="8.28515625" style="14" customWidth="1"/>
    <col min="6" max="6" width="7.28515625" style="14" customWidth="1"/>
    <col min="7" max="7" width="10.7109375" style="14" customWidth="1"/>
    <col min="8" max="8" width="10.140625" style="2" customWidth="1"/>
    <col min="9" max="9" width="9.28515625" style="2" customWidth="1"/>
    <col min="10" max="10" width="14.5703125" style="2" customWidth="1"/>
    <col min="11" max="11" width="5.28515625" style="14" hidden="1" customWidth="1"/>
    <col min="12" max="12" width="5.85546875" style="14" hidden="1" customWidth="1"/>
    <col min="13" max="13" width="6.28515625" style="14" hidden="1" customWidth="1"/>
    <col min="14" max="14" width="7.42578125" style="14" hidden="1" customWidth="1"/>
    <col min="15" max="15" width="4.42578125" style="14" hidden="1" customWidth="1"/>
    <col min="16" max="16" width="8" style="14" hidden="1" customWidth="1"/>
    <col min="17" max="17" width="8.7109375" style="14" hidden="1" customWidth="1"/>
    <col min="18" max="18" width="5.7109375" style="14" hidden="1" customWidth="1"/>
    <col min="19" max="19" width="10.42578125" style="14" hidden="1" customWidth="1"/>
    <col min="20" max="20" width="9.140625" style="14" customWidth="1"/>
    <col min="21" max="257" width="9.140625" style="14"/>
    <col min="258" max="258" width="9.28515625" style="14" customWidth="1"/>
    <col min="259" max="259" width="11.140625" style="14" customWidth="1"/>
    <col min="260" max="261" width="10.140625" style="14" customWidth="1"/>
    <col min="262" max="262" width="9.5703125" style="14" customWidth="1"/>
    <col min="263" max="263" width="8.5703125" style="14" customWidth="1"/>
    <col min="264" max="264" width="10.7109375" style="14" customWidth="1"/>
    <col min="265" max="265" width="10.140625" style="14" customWidth="1"/>
    <col min="266" max="266" width="10.5703125" style="14" customWidth="1"/>
    <col min="267" max="267" width="12.85546875" style="14" customWidth="1"/>
    <col min="268" max="268" width="4.42578125" style="14" bestFit="1" customWidth="1"/>
    <col min="269" max="269" width="9.5703125" style="14" customWidth="1"/>
    <col min="270" max="270" width="8.5703125" style="14" bestFit="1" customWidth="1"/>
    <col min="271" max="271" width="5" style="14" bestFit="1" customWidth="1"/>
    <col min="272" max="272" width="8" style="14" bestFit="1" customWidth="1"/>
    <col min="273" max="273" width="9.28515625" style="14" bestFit="1" customWidth="1"/>
    <col min="274" max="513" width="9.140625" style="14"/>
    <col min="514" max="514" width="9.28515625" style="14" customWidth="1"/>
    <col min="515" max="515" width="11.140625" style="14" customWidth="1"/>
    <col min="516" max="517" width="10.140625" style="14" customWidth="1"/>
    <col min="518" max="518" width="9.5703125" style="14" customWidth="1"/>
    <col min="519" max="519" width="8.5703125" style="14" customWidth="1"/>
    <col min="520" max="520" width="10.7109375" style="14" customWidth="1"/>
    <col min="521" max="521" width="10.140625" style="14" customWidth="1"/>
    <col min="522" max="522" width="10.5703125" style="14" customWidth="1"/>
    <col min="523" max="523" width="12.85546875" style="14" customWidth="1"/>
    <col min="524" max="524" width="4.42578125" style="14" bestFit="1" customWidth="1"/>
    <col min="525" max="525" width="9.5703125" style="14" customWidth="1"/>
    <col min="526" max="526" width="8.5703125" style="14" bestFit="1" customWidth="1"/>
    <col min="527" max="527" width="5" style="14" bestFit="1" customWidth="1"/>
    <col min="528" max="528" width="8" style="14" bestFit="1" customWidth="1"/>
    <col min="529" max="529" width="9.28515625" style="14" bestFit="1" customWidth="1"/>
    <col min="530" max="769" width="9.140625" style="14"/>
    <col min="770" max="770" width="9.28515625" style="14" customWidth="1"/>
    <col min="771" max="771" width="11.140625" style="14" customWidth="1"/>
    <col min="772" max="773" width="10.140625" style="14" customWidth="1"/>
    <col min="774" max="774" width="9.5703125" style="14" customWidth="1"/>
    <col min="775" max="775" width="8.5703125" style="14" customWidth="1"/>
    <col min="776" max="776" width="10.7109375" style="14" customWidth="1"/>
    <col min="777" max="777" width="10.140625" style="14" customWidth="1"/>
    <col min="778" max="778" width="10.5703125" style="14" customWidth="1"/>
    <col min="779" max="779" width="12.85546875" style="14" customWidth="1"/>
    <col min="780" max="780" width="4.42578125" style="14" bestFit="1" customWidth="1"/>
    <col min="781" max="781" width="9.5703125" style="14" customWidth="1"/>
    <col min="782" max="782" width="8.5703125" style="14" bestFit="1" customWidth="1"/>
    <col min="783" max="783" width="5" style="14" bestFit="1" customWidth="1"/>
    <col min="784" max="784" width="8" style="14" bestFit="1" customWidth="1"/>
    <col min="785" max="785" width="9.28515625" style="14" bestFit="1" customWidth="1"/>
    <col min="786" max="1025" width="9.140625" style="14"/>
    <col min="1026" max="1026" width="9.28515625" style="14" customWidth="1"/>
    <col min="1027" max="1027" width="11.140625" style="14" customWidth="1"/>
    <col min="1028" max="1029" width="10.140625" style="14" customWidth="1"/>
    <col min="1030" max="1030" width="9.5703125" style="14" customWidth="1"/>
    <col min="1031" max="1031" width="8.5703125" style="14" customWidth="1"/>
    <col min="1032" max="1032" width="10.7109375" style="14" customWidth="1"/>
    <col min="1033" max="1033" width="10.140625" style="14" customWidth="1"/>
    <col min="1034" max="1034" width="10.5703125" style="14" customWidth="1"/>
    <col min="1035" max="1035" width="12.85546875" style="14" customWidth="1"/>
    <col min="1036" max="1036" width="4.42578125" style="14" bestFit="1" customWidth="1"/>
    <col min="1037" max="1037" width="9.5703125" style="14" customWidth="1"/>
    <col min="1038" max="1038" width="8.5703125" style="14" bestFit="1" customWidth="1"/>
    <col min="1039" max="1039" width="5" style="14" bestFit="1" customWidth="1"/>
    <col min="1040" max="1040" width="8" style="14" bestFit="1" customWidth="1"/>
    <col min="1041" max="1041" width="9.28515625" style="14" bestFit="1" customWidth="1"/>
    <col min="1042" max="1281" width="9.140625" style="14"/>
    <col min="1282" max="1282" width="9.28515625" style="14" customWidth="1"/>
    <col min="1283" max="1283" width="11.140625" style="14" customWidth="1"/>
    <col min="1284" max="1285" width="10.140625" style="14" customWidth="1"/>
    <col min="1286" max="1286" width="9.5703125" style="14" customWidth="1"/>
    <col min="1287" max="1287" width="8.5703125" style="14" customWidth="1"/>
    <col min="1288" max="1288" width="10.7109375" style="14" customWidth="1"/>
    <col min="1289" max="1289" width="10.140625" style="14" customWidth="1"/>
    <col min="1290" max="1290" width="10.5703125" style="14" customWidth="1"/>
    <col min="1291" max="1291" width="12.85546875" style="14" customWidth="1"/>
    <col min="1292" max="1292" width="4.42578125" style="14" bestFit="1" customWidth="1"/>
    <col min="1293" max="1293" width="9.5703125" style="14" customWidth="1"/>
    <col min="1294" max="1294" width="8.5703125" style="14" bestFit="1" customWidth="1"/>
    <col min="1295" max="1295" width="5" style="14" bestFit="1" customWidth="1"/>
    <col min="1296" max="1296" width="8" style="14" bestFit="1" customWidth="1"/>
    <col min="1297" max="1297" width="9.28515625" style="14" bestFit="1" customWidth="1"/>
    <col min="1298" max="1537" width="9.140625" style="14"/>
    <col min="1538" max="1538" width="9.28515625" style="14" customWidth="1"/>
    <col min="1539" max="1539" width="11.140625" style="14" customWidth="1"/>
    <col min="1540" max="1541" width="10.140625" style="14" customWidth="1"/>
    <col min="1542" max="1542" width="9.5703125" style="14" customWidth="1"/>
    <col min="1543" max="1543" width="8.5703125" style="14" customWidth="1"/>
    <col min="1544" max="1544" width="10.7109375" style="14" customWidth="1"/>
    <col min="1545" max="1545" width="10.140625" style="14" customWidth="1"/>
    <col min="1546" max="1546" width="10.5703125" style="14" customWidth="1"/>
    <col min="1547" max="1547" width="12.85546875" style="14" customWidth="1"/>
    <col min="1548" max="1548" width="4.42578125" style="14" bestFit="1" customWidth="1"/>
    <col min="1549" max="1549" width="9.5703125" style="14" customWidth="1"/>
    <col min="1550" max="1550" width="8.5703125" style="14" bestFit="1" customWidth="1"/>
    <col min="1551" max="1551" width="5" style="14" bestFit="1" customWidth="1"/>
    <col min="1552" max="1552" width="8" style="14" bestFit="1" customWidth="1"/>
    <col min="1553" max="1553" width="9.28515625" style="14" bestFit="1" customWidth="1"/>
    <col min="1554" max="1793" width="9.140625" style="14"/>
    <col min="1794" max="1794" width="9.28515625" style="14" customWidth="1"/>
    <col min="1795" max="1795" width="11.140625" style="14" customWidth="1"/>
    <col min="1796" max="1797" width="10.140625" style="14" customWidth="1"/>
    <col min="1798" max="1798" width="9.5703125" style="14" customWidth="1"/>
    <col min="1799" max="1799" width="8.5703125" style="14" customWidth="1"/>
    <col min="1800" max="1800" width="10.7109375" style="14" customWidth="1"/>
    <col min="1801" max="1801" width="10.140625" style="14" customWidth="1"/>
    <col min="1802" max="1802" width="10.5703125" style="14" customWidth="1"/>
    <col min="1803" max="1803" width="12.85546875" style="14" customWidth="1"/>
    <col min="1804" max="1804" width="4.42578125" style="14" bestFit="1" customWidth="1"/>
    <col min="1805" max="1805" width="9.5703125" style="14" customWidth="1"/>
    <col min="1806" max="1806" width="8.5703125" style="14" bestFit="1" customWidth="1"/>
    <col min="1807" max="1807" width="5" style="14" bestFit="1" customWidth="1"/>
    <col min="1808" max="1808" width="8" style="14" bestFit="1" customWidth="1"/>
    <col min="1809" max="1809" width="9.28515625" style="14" bestFit="1" customWidth="1"/>
    <col min="1810" max="2049" width="9.140625" style="14"/>
    <col min="2050" max="2050" width="9.28515625" style="14" customWidth="1"/>
    <col min="2051" max="2051" width="11.140625" style="14" customWidth="1"/>
    <col min="2052" max="2053" width="10.140625" style="14" customWidth="1"/>
    <col min="2054" max="2054" width="9.5703125" style="14" customWidth="1"/>
    <col min="2055" max="2055" width="8.5703125" style="14" customWidth="1"/>
    <col min="2056" max="2056" width="10.7109375" style="14" customWidth="1"/>
    <col min="2057" max="2057" width="10.140625" style="14" customWidth="1"/>
    <col min="2058" max="2058" width="10.5703125" style="14" customWidth="1"/>
    <col min="2059" max="2059" width="12.85546875" style="14" customWidth="1"/>
    <col min="2060" max="2060" width="4.42578125" style="14" bestFit="1" customWidth="1"/>
    <col min="2061" max="2061" width="9.5703125" style="14" customWidth="1"/>
    <col min="2062" max="2062" width="8.5703125" style="14" bestFit="1" customWidth="1"/>
    <col min="2063" max="2063" width="5" style="14" bestFit="1" customWidth="1"/>
    <col min="2064" max="2064" width="8" style="14" bestFit="1" customWidth="1"/>
    <col min="2065" max="2065" width="9.28515625" style="14" bestFit="1" customWidth="1"/>
    <col min="2066" max="2305" width="9.140625" style="14"/>
    <col min="2306" max="2306" width="9.28515625" style="14" customWidth="1"/>
    <col min="2307" max="2307" width="11.140625" style="14" customWidth="1"/>
    <col min="2308" max="2309" width="10.140625" style="14" customWidth="1"/>
    <col min="2310" max="2310" width="9.5703125" style="14" customWidth="1"/>
    <col min="2311" max="2311" width="8.5703125" style="14" customWidth="1"/>
    <col min="2312" max="2312" width="10.7109375" style="14" customWidth="1"/>
    <col min="2313" max="2313" width="10.140625" style="14" customWidth="1"/>
    <col min="2314" max="2314" width="10.5703125" style="14" customWidth="1"/>
    <col min="2315" max="2315" width="12.85546875" style="14" customWidth="1"/>
    <col min="2316" max="2316" width="4.42578125" style="14" bestFit="1" customWidth="1"/>
    <col min="2317" max="2317" width="9.5703125" style="14" customWidth="1"/>
    <col min="2318" max="2318" width="8.5703125" style="14" bestFit="1" customWidth="1"/>
    <col min="2319" max="2319" width="5" style="14" bestFit="1" customWidth="1"/>
    <col min="2320" max="2320" width="8" style="14" bestFit="1" customWidth="1"/>
    <col min="2321" max="2321" width="9.28515625" style="14" bestFit="1" customWidth="1"/>
    <col min="2322" max="2561" width="9.140625" style="14"/>
    <col min="2562" max="2562" width="9.28515625" style="14" customWidth="1"/>
    <col min="2563" max="2563" width="11.140625" style="14" customWidth="1"/>
    <col min="2564" max="2565" width="10.140625" style="14" customWidth="1"/>
    <col min="2566" max="2566" width="9.5703125" style="14" customWidth="1"/>
    <col min="2567" max="2567" width="8.5703125" style="14" customWidth="1"/>
    <col min="2568" max="2568" width="10.7109375" style="14" customWidth="1"/>
    <col min="2569" max="2569" width="10.140625" style="14" customWidth="1"/>
    <col min="2570" max="2570" width="10.5703125" style="14" customWidth="1"/>
    <col min="2571" max="2571" width="12.85546875" style="14" customWidth="1"/>
    <col min="2572" max="2572" width="4.42578125" style="14" bestFit="1" customWidth="1"/>
    <col min="2573" max="2573" width="9.5703125" style="14" customWidth="1"/>
    <col min="2574" max="2574" width="8.5703125" style="14" bestFit="1" customWidth="1"/>
    <col min="2575" max="2575" width="5" style="14" bestFit="1" customWidth="1"/>
    <col min="2576" max="2576" width="8" style="14" bestFit="1" customWidth="1"/>
    <col min="2577" max="2577" width="9.28515625" style="14" bestFit="1" customWidth="1"/>
    <col min="2578" max="2817" width="9.140625" style="14"/>
    <col min="2818" max="2818" width="9.28515625" style="14" customWidth="1"/>
    <col min="2819" max="2819" width="11.140625" style="14" customWidth="1"/>
    <col min="2820" max="2821" width="10.140625" style="14" customWidth="1"/>
    <col min="2822" max="2822" width="9.5703125" style="14" customWidth="1"/>
    <col min="2823" max="2823" width="8.5703125" style="14" customWidth="1"/>
    <col min="2824" max="2824" width="10.7109375" style="14" customWidth="1"/>
    <col min="2825" max="2825" width="10.140625" style="14" customWidth="1"/>
    <col min="2826" max="2826" width="10.5703125" style="14" customWidth="1"/>
    <col min="2827" max="2827" width="12.85546875" style="14" customWidth="1"/>
    <col min="2828" max="2828" width="4.42578125" style="14" bestFit="1" customWidth="1"/>
    <col min="2829" max="2829" width="9.5703125" style="14" customWidth="1"/>
    <col min="2830" max="2830" width="8.5703125" style="14" bestFit="1" customWidth="1"/>
    <col min="2831" max="2831" width="5" style="14" bestFit="1" customWidth="1"/>
    <col min="2832" max="2832" width="8" style="14" bestFit="1" customWidth="1"/>
    <col min="2833" max="2833" width="9.28515625" style="14" bestFit="1" customWidth="1"/>
    <col min="2834" max="3073" width="9.140625" style="14"/>
    <col min="3074" max="3074" width="9.28515625" style="14" customWidth="1"/>
    <col min="3075" max="3075" width="11.140625" style="14" customWidth="1"/>
    <col min="3076" max="3077" width="10.140625" style="14" customWidth="1"/>
    <col min="3078" max="3078" width="9.5703125" style="14" customWidth="1"/>
    <col min="3079" max="3079" width="8.5703125" style="14" customWidth="1"/>
    <col min="3080" max="3080" width="10.7109375" style="14" customWidth="1"/>
    <col min="3081" max="3081" width="10.140625" style="14" customWidth="1"/>
    <col min="3082" max="3082" width="10.5703125" style="14" customWidth="1"/>
    <col min="3083" max="3083" width="12.85546875" style="14" customWidth="1"/>
    <col min="3084" max="3084" width="4.42578125" style="14" bestFit="1" customWidth="1"/>
    <col min="3085" max="3085" width="9.5703125" style="14" customWidth="1"/>
    <col min="3086" max="3086" width="8.5703125" style="14" bestFit="1" customWidth="1"/>
    <col min="3087" max="3087" width="5" style="14" bestFit="1" customWidth="1"/>
    <col min="3088" max="3088" width="8" style="14" bestFit="1" customWidth="1"/>
    <col min="3089" max="3089" width="9.28515625" style="14" bestFit="1" customWidth="1"/>
    <col min="3090" max="3329" width="9.140625" style="14"/>
    <col min="3330" max="3330" width="9.28515625" style="14" customWidth="1"/>
    <col min="3331" max="3331" width="11.140625" style="14" customWidth="1"/>
    <col min="3332" max="3333" width="10.140625" style="14" customWidth="1"/>
    <col min="3334" max="3334" width="9.5703125" style="14" customWidth="1"/>
    <col min="3335" max="3335" width="8.5703125" style="14" customWidth="1"/>
    <col min="3336" max="3336" width="10.7109375" style="14" customWidth="1"/>
    <col min="3337" max="3337" width="10.140625" style="14" customWidth="1"/>
    <col min="3338" max="3338" width="10.5703125" style="14" customWidth="1"/>
    <col min="3339" max="3339" width="12.85546875" style="14" customWidth="1"/>
    <col min="3340" max="3340" width="4.42578125" style="14" bestFit="1" customWidth="1"/>
    <col min="3341" max="3341" width="9.5703125" style="14" customWidth="1"/>
    <col min="3342" max="3342" width="8.5703125" style="14" bestFit="1" customWidth="1"/>
    <col min="3343" max="3343" width="5" style="14" bestFit="1" customWidth="1"/>
    <col min="3344" max="3344" width="8" style="14" bestFit="1" customWidth="1"/>
    <col min="3345" max="3345" width="9.28515625" style="14" bestFit="1" customWidth="1"/>
    <col min="3346" max="3585" width="9.140625" style="14"/>
    <col min="3586" max="3586" width="9.28515625" style="14" customWidth="1"/>
    <col min="3587" max="3587" width="11.140625" style="14" customWidth="1"/>
    <col min="3588" max="3589" width="10.140625" style="14" customWidth="1"/>
    <col min="3590" max="3590" width="9.5703125" style="14" customWidth="1"/>
    <col min="3591" max="3591" width="8.5703125" style="14" customWidth="1"/>
    <col min="3592" max="3592" width="10.7109375" style="14" customWidth="1"/>
    <col min="3593" max="3593" width="10.140625" style="14" customWidth="1"/>
    <col min="3594" max="3594" width="10.5703125" style="14" customWidth="1"/>
    <col min="3595" max="3595" width="12.85546875" style="14" customWidth="1"/>
    <col min="3596" max="3596" width="4.42578125" style="14" bestFit="1" customWidth="1"/>
    <col min="3597" max="3597" width="9.5703125" style="14" customWidth="1"/>
    <col min="3598" max="3598" width="8.5703125" style="14" bestFit="1" customWidth="1"/>
    <col min="3599" max="3599" width="5" style="14" bestFit="1" customWidth="1"/>
    <col min="3600" max="3600" width="8" style="14" bestFit="1" customWidth="1"/>
    <col min="3601" max="3601" width="9.28515625" style="14" bestFit="1" customWidth="1"/>
    <col min="3602" max="3841" width="9.140625" style="14"/>
    <col min="3842" max="3842" width="9.28515625" style="14" customWidth="1"/>
    <col min="3843" max="3843" width="11.140625" style="14" customWidth="1"/>
    <col min="3844" max="3845" width="10.140625" style="14" customWidth="1"/>
    <col min="3846" max="3846" width="9.5703125" style="14" customWidth="1"/>
    <col min="3847" max="3847" width="8.5703125" style="14" customWidth="1"/>
    <col min="3848" max="3848" width="10.7109375" style="14" customWidth="1"/>
    <col min="3849" max="3849" width="10.140625" style="14" customWidth="1"/>
    <col min="3850" max="3850" width="10.5703125" style="14" customWidth="1"/>
    <col min="3851" max="3851" width="12.85546875" style="14" customWidth="1"/>
    <col min="3852" max="3852" width="4.42578125" style="14" bestFit="1" customWidth="1"/>
    <col min="3853" max="3853" width="9.5703125" style="14" customWidth="1"/>
    <col min="3854" max="3854" width="8.5703125" style="14" bestFit="1" customWidth="1"/>
    <col min="3855" max="3855" width="5" style="14" bestFit="1" customWidth="1"/>
    <col min="3856" max="3856" width="8" style="14" bestFit="1" customWidth="1"/>
    <col min="3857" max="3857" width="9.28515625" style="14" bestFit="1" customWidth="1"/>
    <col min="3858" max="4097" width="9.140625" style="14"/>
    <col min="4098" max="4098" width="9.28515625" style="14" customWidth="1"/>
    <col min="4099" max="4099" width="11.140625" style="14" customWidth="1"/>
    <col min="4100" max="4101" width="10.140625" style="14" customWidth="1"/>
    <col min="4102" max="4102" width="9.5703125" style="14" customWidth="1"/>
    <col min="4103" max="4103" width="8.5703125" style="14" customWidth="1"/>
    <col min="4104" max="4104" width="10.7109375" style="14" customWidth="1"/>
    <col min="4105" max="4105" width="10.140625" style="14" customWidth="1"/>
    <col min="4106" max="4106" width="10.5703125" style="14" customWidth="1"/>
    <col min="4107" max="4107" width="12.85546875" style="14" customWidth="1"/>
    <col min="4108" max="4108" width="4.42578125" style="14" bestFit="1" customWidth="1"/>
    <col min="4109" max="4109" width="9.5703125" style="14" customWidth="1"/>
    <col min="4110" max="4110" width="8.5703125" style="14" bestFit="1" customWidth="1"/>
    <col min="4111" max="4111" width="5" style="14" bestFit="1" customWidth="1"/>
    <col min="4112" max="4112" width="8" style="14" bestFit="1" customWidth="1"/>
    <col min="4113" max="4113" width="9.28515625" style="14" bestFit="1" customWidth="1"/>
    <col min="4114" max="4353" width="9.140625" style="14"/>
    <col min="4354" max="4354" width="9.28515625" style="14" customWidth="1"/>
    <col min="4355" max="4355" width="11.140625" style="14" customWidth="1"/>
    <col min="4356" max="4357" width="10.140625" style="14" customWidth="1"/>
    <col min="4358" max="4358" width="9.5703125" style="14" customWidth="1"/>
    <col min="4359" max="4359" width="8.5703125" style="14" customWidth="1"/>
    <col min="4360" max="4360" width="10.7109375" style="14" customWidth="1"/>
    <col min="4361" max="4361" width="10.140625" style="14" customWidth="1"/>
    <col min="4362" max="4362" width="10.5703125" style="14" customWidth="1"/>
    <col min="4363" max="4363" width="12.85546875" style="14" customWidth="1"/>
    <col min="4364" max="4364" width="4.42578125" style="14" bestFit="1" customWidth="1"/>
    <col min="4365" max="4365" width="9.5703125" style="14" customWidth="1"/>
    <col min="4366" max="4366" width="8.5703125" style="14" bestFit="1" customWidth="1"/>
    <col min="4367" max="4367" width="5" style="14" bestFit="1" customWidth="1"/>
    <col min="4368" max="4368" width="8" style="14" bestFit="1" customWidth="1"/>
    <col min="4369" max="4369" width="9.28515625" style="14" bestFit="1" customWidth="1"/>
    <col min="4370" max="4609" width="9.140625" style="14"/>
    <col min="4610" max="4610" width="9.28515625" style="14" customWidth="1"/>
    <col min="4611" max="4611" width="11.140625" style="14" customWidth="1"/>
    <col min="4612" max="4613" width="10.140625" style="14" customWidth="1"/>
    <col min="4614" max="4614" width="9.5703125" style="14" customWidth="1"/>
    <col min="4615" max="4615" width="8.5703125" style="14" customWidth="1"/>
    <col min="4616" max="4616" width="10.7109375" style="14" customWidth="1"/>
    <col min="4617" max="4617" width="10.140625" style="14" customWidth="1"/>
    <col min="4618" max="4618" width="10.5703125" style="14" customWidth="1"/>
    <col min="4619" max="4619" width="12.85546875" style="14" customWidth="1"/>
    <col min="4620" max="4620" width="4.42578125" style="14" bestFit="1" customWidth="1"/>
    <col min="4621" max="4621" width="9.5703125" style="14" customWidth="1"/>
    <col min="4622" max="4622" width="8.5703125" style="14" bestFit="1" customWidth="1"/>
    <col min="4623" max="4623" width="5" style="14" bestFit="1" customWidth="1"/>
    <col min="4624" max="4624" width="8" style="14" bestFit="1" customWidth="1"/>
    <col min="4625" max="4625" width="9.28515625" style="14" bestFit="1" customWidth="1"/>
    <col min="4626" max="4865" width="9.140625" style="14"/>
    <col min="4866" max="4866" width="9.28515625" style="14" customWidth="1"/>
    <col min="4867" max="4867" width="11.140625" style="14" customWidth="1"/>
    <col min="4868" max="4869" width="10.140625" style="14" customWidth="1"/>
    <col min="4870" max="4870" width="9.5703125" style="14" customWidth="1"/>
    <col min="4871" max="4871" width="8.5703125" style="14" customWidth="1"/>
    <col min="4872" max="4872" width="10.7109375" style="14" customWidth="1"/>
    <col min="4873" max="4873" width="10.140625" style="14" customWidth="1"/>
    <col min="4874" max="4874" width="10.5703125" style="14" customWidth="1"/>
    <col min="4875" max="4875" width="12.85546875" style="14" customWidth="1"/>
    <col min="4876" max="4876" width="4.42578125" style="14" bestFit="1" customWidth="1"/>
    <col min="4877" max="4877" width="9.5703125" style="14" customWidth="1"/>
    <col min="4878" max="4878" width="8.5703125" style="14" bestFit="1" customWidth="1"/>
    <col min="4879" max="4879" width="5" style="14" bestFit="1" customWidth="1"/>
    <col min="4880" max="4880" width="8" style="14" bestFit="1" customWidth="1"/>
    <col min="4881" max="4881" width="9.28515625" style="14" bestFit="1" customWidth="1"/>
    <col min="4882" max="5121" width="9.140625" style="14"/>
    <col min="5122" max="5122" width="9.28515625" style="14" customWidth="1"/>
    <col min="5123" max="5123" width="11.140625" style="14" customWidth="1"/>
    <col min="5124" max="5125" width="10.140625" style="14" customWidth="1"/>
    <col min="5126" max="5126" width="9.5703125" style="14" customWidth="1"/>
    <col min="5127" max="5127" width="8.5703125" style="14" customWidth="1"/>
    <col min="5128" max="5128" width="10.7109375" style="14" customWidth="1"/>
    <col min="5129" max="5129" width="10.140625" style="14" customWidth="1"/>
    <col min="5130" max="5130" width="10.5703125" style="14" customWidth="1"/>
    <col min="5131" max="5131" width="12.85546875" style="14" customWidth="1"/>
    <col min="5132" max="5132" width="4.42578125" style="14" bestFit="1" customWidth="1"/>
    <col min="5133" max="5133" width="9.5703125" style="14" customWidth="1"/>
    <col min="5134" max="5134" width="8.5703125" style="14" bestFit="1" customWidth="1"/>
    <col min="5135" max="5135" width="5" style="14" bestFit="1" customWidth="1"/>
    <col min="5136" max="5136" width="8" style="14" bestFit="1" customWidth="1"/>
    <col min="5137" max="5137" width="9.28515625" style="14" bestFit="1" customWidth="1"/>
    <col min="5138" max="5377" width="9.140625" style="14"/>
    <col min="5378" max="5378" width="9.28515625" style="14" customWidth="1"/>
    <col min="5379" max="5379" width="11.140625" style="14" customWidth="1"/>
    <col min="5380" max="5381" width="10.140625" style="14" customWidth="1"/>
    <col min="5382" max="5382" width="9.5703125" style="14" customWidth="1"/>
    <col min="5383" max="5383" width="8.5703125" style="14" customWidth="1"/>
    <col min="5384" max="5384" width="10.7109375" style="14" customWidth="1"/>
    <col min="5385" max="5385" width="10.140625" style="14" customWidth="1"/>
    <col min="5386" max="5386" width="10.5703125" style="14" customWidth="1"/>
    <col min="5387" max="5387" width="12.85546875" style="14" customWidth="1"/>
    <col min="5388" max="5388" width="4.42578125" style="14" bestFit="1" customWidth="1"/>
    <col min="5389" max="5389" width="9.5703125" style="14" customWidth="1"/>
    <col min="5390" max="5390" width="8.5703125" style="14" bestFit="1" customWidth="1"/>
    <col min="5391" max="5391" width="5" style="14" bestFit="1" customWidth="1"/>
    <col min="5392" max="5392" width="8" style="14" bestFit="1" customWidth="1"/>
    <col min="5393" max="5393" width="9.28515625" style="14" bestFit="1" customWidth="1"/>
    <col min="5394" max="5633" width="9.140625" style="14"/>
    <col min="5634" max="5634" width="9.28515625" style="14" customWidth="1"/>
    <col min="5635" max="5635" width="11.140625" style="14" customWidth="1"/>
    <col min="5636" max="5637" width="10.140625" style="14" customWidth="1"/>
    <col min="5638" max="5638" width="9.5703125" style="14" customWidth="1"/>
    <col min="5639" max="5639" width="8.5703125" style="14" customWidth="1"/>
    <col min="5640" max="5640" width="10.7109375" style="14" customWidth="1"/>
    <col min="5641" max="5641" width="10.140625" style="14" customWidth="1"/>
    <col min="5642" max="5642" width="10.5703125" style="14" customWidth="1"/>
    <col min="5643" max="5643" width="12.85546875" style="14" customWidth="1"/>
    <col min="5644" max="5644" width="4.42578125" style="14" bestFit="1" customWidth="1"/>
    <col min="5645" max="5645" width="9.5703125" style="14" customWidth="1"/>
    <col min="5646" max="5646" width="8.5703125" style="14" bestFit="1" customWidth="1"/>
    <col min="5647" max="5647" width="5" style="14" bestFit="1" customWidth="1"/>
    <col min="5648" max="5648" width="8" style="14" bestFit="1" customWidth="1"/>
    <col min="5649" max="5649" width="9.28515625" style="14" bestFit="1" customWidth="1"/>
    <col min="5650" max="5889" width="9.140625" style="14"/>
    <col min="5890" max="5890" width="9.28515625" style="14" customWidth="1"/>
    <col min="5891" max="5891" width="11.140625" style="14" customWidth="1"/>
    <col min="5892" max="5893" width="10.140625" style="14" customWidth="1"/>
    <col min="5894" max="5894" width="9.5703125" style="14" customWidth="1"/>
    <col min="5895" max="5895" width="8.5703125" style="14" customWidth="1"/>
    <col min="5896" max="5896" width="10.7109375" style="14" customWidth="1"/>
    <col min="5897" max="5897" width="10.140625" style="14" customWidth="1"/>
    <col min="5898" max="5898" width="10.5703125" style="14" customWidth="1"/>
    <col min="5899" max="5899" width="12.85546875" style="14" customWidth="1"/>
    <col min="5900" max="5900" width="4.42578125" style="14" bestFit="1" customWidth="1"/>
    <col min="5901" max="5901" width="9.5703125" style="14" customWidth="1"/>
    <col min="5902" max="5902" width="8.5703125" style="14" bestFit="1" customWidth="1"/>
    <col min="5903" max="5903" width="5" style="14" bestFit="1" customWidth="1"/>
    <col min="5904" max="5904" width="8" style="14" bestFit="1" customWidth="1"/>
    <col min="5905" max="5905" width="9.28515625" style="14" bestFit="1" customWidth="1"/>
    <col min="5906" max="6145" width="9.140625" style="14"/>
    <col min="6146" max="6146" width="9.28515625" style="14" customWidth="1"/>
    <col min="6147" max="6147" width="11.140625" style="14" customWidth="1"/>
    <col min="6148" max="6149" width="10.140625" style="14" customWidth="1"/>
    <col min="6150" max="6150" width="9.5703125" style="14" customWidth="1"/>
    <col min="6151" max="6151" width="8.5703125" style="14" customWidth="1"/>
    <col min="6152" max="6152" width="10.7109375" style="14" customWidth="1"/>
    <col min="6153" max="6153" width="10.140625" style="14" customWidth="1"/>
    <col min="6154" max="6154" width="10.5703125" style="14" customWidth="1"/>
    <col min="6155" max="6155" width="12.85546875" style="14" customWidth="1"/>
    <col min="6156" max="6156" width="4.42578125" style="14" bestFit="1" customWidth="1"/>
    <col min="6157" max="6157" width="9.5703125" style="14" customWidth="1"/>
    <col min="6158" max="6158" width="8.5703125" style="14" bestFit="1" customWidth="1"/>
    <col min="6159" max="6159" width="5" style="14" bestFit="1" customWidth="1"/>
    <col min="6160" max="6160" width="8" style="14" bestFit="1" customWidth="1"/>
    <col min="6161" max="6161" width="9.28515625" style="14" bestFit="1" customWidth="1"/>
    <col min="6162" max="6401" width="9.140625" style="14"/>
    <col min="6402" max="6402" width="9.28515625" style="14" customWidth="1"/>
    <col min="6403" max="6403" width="11.140625" style="14" customWidth="1"/>
    <col min="6404" max="6405" width="10.140625" style="14" customWidth="1"/>
    <col min="6406" max="6406" width="9.5703125" style="14" customWidth="1"/>
    <col min="6407" max="6407" width="8.5703125" style="14" customWidth="1"/>
    <col min="6408" max="6408" width="10.7109375" style="14" customWidth="1"/>
    <col min="6409" max="6409" width="10.140625" style="14" customWidth="1"/>
    <col min="6410" max="6410" width="10.5703125" style="14" customWidth="1"/>
    <col min="6411" max="6411" width="12.85546875" style="14" customWidth="1"/>
    <col min="6412" max="6412" width="4.42578125" style="14" bestFit="1" customWidth="1"/>
    <col min="6413" max="6413" width="9.5703125" style="14" customWidth="1"/>
    <col min="6414" max="6414" width="8.5703125" style="14" bestFit="1" customWidth="1"/>
    <col min="6415" max="6415" width="5" style="14" bestFit="1" customWidth="1"/>
    <col min="6416" max="6416" width="8" style="14" bestFit="1" customWidth="1"/>
    <col min="6417" max="6417" width="9.28515625" style="14" bestFit="1" customWidth="1"/>
    <col min="6418" max="6657" width="9.140625" style="14"/>
    <col min="6658" max="6658" width="9.28515625" style="14" customWidth="1"/>
    <col min="6659" max="6659" width="11.140625" style="14" customWidth="1"/>
    <col min="6660" max="6661" width="10.140625" style="14" customWidth="1"/>
    <col min="6662" max="6662" width="9.5703125" style="14" customWidth="1"/>
    <col min="6663" max="6663" width="8.5703125" style="14" customWidth="1"/>
    <col min="6664" max="6664" width="10.7109375" style="14" customWidth="1"/>
    <col min="6665" max="6665" width="10.140625" style="14" customWidth="1"/>
    <col min="6666" max="6666" width="10.5703125" style="14" customWidth="1"/>
    <col min="6667" max="6667" width="12.85546875" style="14" customWidth="1"/>
    <col min="6668" max="6668" width="4.42578125" style="14" bestFit="1" customWidth="1"/>
    <col min="6669" max="6669" width="9.5703125" style="14" customWidth="1"/>
    <col min="6670" max="6670" width="8.5703125" style="14" bestFit="1" customWidth="1"/>
    <col min="6671" max="6671" width="5" style="14" bestFit="1" customWidth="1"/>
    <col min="6672" max="6672" width="8" style="14" bestFit="1" customWidth="1"/>
    <col min="6673" max="6673" width="9.28515625" style="14" bestFit="1" customWidth="1"/>
    <col min="6674" max="6913" width="9.140625" style="14"/>
    <col min="6914" max="6914" width="9.28515625" style="14" customWidth="1"/>
    <col min="6915" max="6915" width="11.140625" style="14" customWidth="1"/>
    <col min="6916" max="6917" width="10.140625" style="14" customWidth="1"/>
    <col min="6918" max="6918" width="9.5703125" style="14" customWidth="1"/>
    <col min="6919" max="6919" width="8.5703125" style="14" customWidth="1"/>
    <col min="6920" max="6920" width="10.7109375" style="14" customWidth="1"/>
    <col min="6921" max="6921" width="10.140625" style="14" customWidth="1"/>
    <col min="6922" max="6922" width="10.5703125" style="14" customWidth="1"/>
    <col min="6923" max="6923" width="12.85546875" style="14" customWidth="1"/>
    <col min="6924" max="6924" width="4.42578125" style="14" bestFit="1" customWidth="1"/>
    <col min="6925" max="6925" width="9.5703125" style="14" customWidth="1"/>
    <col min="6926" max="6926" width="8.5703125" style="14" bestFit="1" customWidth="1"/>
    <col min="6927" max="6927" width="5" style="14" bestFit="1" customWidth="1"/>
    <col min="6928" max="6928" width="8" style="14" bestFit="1" customWidth="1"/>
    <col min="6929" max="6929" width="9.28515625" style="14" bestFit="1" customWidth="1"/>
    <col min="6930" max="7169" width="9.140625" style="14"/>
    <col min="7170" max="7170" width="9.28515625" style="14" customWidth="1"/>
    <col min="7171" max="7171" width="11.140625" style="14" customWidth="1"/>
    <col min="7172" max="7173" width="10.140625" style="14" customWidth="1"/>
    <col min="7174" max="7174" width="9.5703125" style="14" customWidth="1"/>
    <col min="7175" max="7175" width="8.5703125" style="14" customWidth="1"/>
    <col min="7176" max="7176" width="10.7109375" style="14" customWidth="1"/>
    <col min="7177" max="7177" width="10.140625" style="14" customWidth="1"/>
    <col min="7178" max="7178" width="10.5703125" style="14" customWidth="1"/>
    <col min="7179" max="7179" width="12.85546875" style="14" customWidth="1"/>
    <col min="7180" max="7180" width="4.42578125" style="14" bestFit="1" customWidth="1"/>
    <col min="7181" max="7181" width="9.5703125" style="14" customWidth="1"/>
    <col min="7182" max="7182" width="8.5703125" style="14" bestFit="1" customWidth="1"/>
    <col min="7183" max="7183" width="5" style="14" bestFit="1" customWidth="1"/>
    <col min="7184" max="7184" width="8" style="14" bestFit="1" customWidth="1"/>
    <col min="7185" max="7185" width="9.28515625" style="14" bestFit="1" customWidth="1"/>
    <col min="7186" max="7425" width="9.140625" style="14"/>
    <col min="7426" max="7426" width="9.28515625" style="14" customWidth="1"/>
    <col min="7427" max="7427" width="11.140625" style="14" customWidth="1"/>
    <col min="7428" max="7429" width="10.140625" style="14" customWidth="1"/>
    <col min="7430" max="7430" width="9.5703125" style="14" customWidth="1"/>
    <col min="7431" max="7431" width="8.5703125" style="14" customWidth="1"/>
    <col min="7432" max="7432" width="10.7109375" style="14" customWidth="1"/>
    <col min="7433" max="7433" width="10.140625" style="14" customWidth="1"/>
    <col min="7434" max="7434" width="10.5703125" style="14" customWidth="1"/>
    <col min="7435" max="7435" width="12.85546875" style="14" customWidth="1"/>
    <col min="7436" max="7436" width="4.42578125" style="14" bestFit="1" customWidth="1"/>
    <col min="7437" max="7437" width="9.5703125" style="14" customWidth="1"/>
    <col min="7438" max="7438" width="8.5703125" style="14" bestFit="1" customWidth="1"/>
    <col min="7439" max="7439" width="5" style="14" bestFit="1" customWidth="1"/>
    <col min="7440" max="7440" width="8" style="14" bestFit="1" customWidth="1"/>
    <col min="7441" max="7441" width="9.28515625" style="14" bestFit="1" customWidth="1"/>
    <col min="7442" max="7681" width="9.140625" style="14"/>
    <col min="7682" max="7682" width="9.28515625" style="14" customWidth="1"/>
    <col min="7683" max="7683" width="11.140625" style="14" customWidth="1"/>
    <col min="7684" max="7685" width="10.140625" style="14" customWidth="1"/>
    <col min="7686" max="7686" width="9.5703125" style="14" customWidth="1"/>
    <col min="7687" max="7687" width="8.5703125" style="14" customWidth="1"/>
    <col min="7688" max="7688" width="10.7109375" style="14" customWidth="1"/>
    <col min="7689" max="7689" width="10.140625" style="14" customWidth="1"/>
    <col min="7690" max="7690" width="10.5703125" style="14" customWidth="1"/>
    <col min="7691" max="7691" width="12.85546875" style="14" customWidth="1"/>
    <col min="7692" max="7692" width="4.42578125" style="14" bestFit="1" customWidth="1"/>
    <col min="7693" max="7693" width="9.5703125" style="14" customWidth="1"/>
    <col min="7694" max="7694" width="8.5703125" style="14" bestFit="1" customWidth="1"/>
    <col min="7695" max="7695" width="5" style="14" bestFit="1" customWidth="1"/>
    <col min="7696" max="7696" width="8" style="14" bestFit="1" customWidth="1"/>
    <col min="7697" max="7697" width="9.28515625" style="14" bestFit="1" customWidth="1"/>
    <col min="7698" max="7937" width="9.140625" style="14"/>
    <col min="7938" max="7938" width="9.28515625" style="14" customWidth="1"/>
    <col min="7939" max="7939" width="11.140625" style="14" customWidth="1"/>
    <col min="7940" max="7941" width="10.140625" style="14" customWidth="1"/>
    <col min="7942" max="7942" width="9.5703125" style="14" customWidth="1"/>
    <col min="7943" max="7943" width="8.5703125" style="14" customWidth="1"/>
    <col min="7944" max="7944" width="10.7109375" style="14" customWidth="1"/>
    <col min="7945" max="7945" width="10.140625" style="14" customWidth="1"/>
    <col min="7946" max="7946" width="10.5703125" style="14" customWidth="1"/>
    <col min="7947" max="7947" width="12.85546875" style="14" customWidth="1"/>
    <col min="7948" max="7948" width="4.42578125" style="14" bestFit="1" customWidth="1"/>
    <col min="7949" max="7949" width="9.5703125" style="14" customWidth="1"/>
    <col min="7950" max="7950" width="8.5703125" style="14" bestFit="1" customWidth="1"/>
    <col min="7951" max="7951" width="5" style="14" bestFit="1" customWidth="1"/>
    <col min="7952" max="7952" width="8" style="14" bestFit="1" customWidth="1"/>
    <col min="7953" max="7953" width="9.28515625" style="14" bestFit="1" customWidth="1"/>
    <col min="7954" max="8193" width="9.140625" style="14"/>
    <col min="8194" max="8194" width="9.28515625" style="14" customWidth="1"/>
    <col min="8195" max="8195" width="11.140625" style="14" customWidth="1"/>
    <col min="8196" max="8197" width="10.140625" style="14" customWidth="1"/>
    <col min="8198" max="8198" width="9.5703125" style="14" customWidth="1"/>
    <col min="8199" max="8199" width="8.5703125" style="14" customWidth="1"/>
    <col min="8200" max="8200" width="10.7109375" style="14" customWidth="1"/>
    <col min="8201" max="8201" width="10.140625" style="14" customWidth="1"/>
    <col min="8202" max="8202" width="10.5703125" style="14" customWidth="1"/>
    <col min="8203" max="8203" width="12.85546875" style="14" customWidth="1"/>
    <col min="8204" max="8204" width="4.42578125" style="14" bestFit="1" customWidth="1"/>
    <col min="8205" max="8205" width="9.5703125" style="14" customWidth="1"/>
    <col min="8206" max="8206" width="8.5703125" style="14" bestFit="1" customWidth="1"/>
    <col min="8207" max="8207" width="5" style="14" bestFit="1" customWidth="1"/>
    <col min="8208" max="8208" width="8" style="14" bestFit="1" customWidth="1"/>
    <col min="8209" max="8209" width="9.28515625" style="14" bestFit="1" customWidth="1"/>
    <col min="8210" max="8449" width="9.140625" style="14"/>
    <col min="8450" max="8450" width="9.28515625" style="14" customWidth="1"/>
    <col min="8451" max="8451" width="11.140625" style="14" customWidth="1"/>
    <col min="8452" max="8453" width="10.140625" style="14" customWidth="1"/>
    <col min="8454" max="8454" width="9.5703125" style="14" customWidth="1"/>
    <col min="8455" max="8455" width="8.5703125" style="14" customWidth="1"/>
    <col min="8456" max="8456" width="10.7109375" style="14" customWidth="1"/>
    <col min="8457" max="8457" width="10.140625" style="14" customWidth="1"/>
    <col min="8458" max="8458" width="10.5703125" style="14" customWidth="1"/>
    <col min="8459" max="8459" width="12.85546875" style="14" customWidth="1"/>
    <col min="8460" max="8460" width="4.42578125" style="14" bestFit="1" customWidth="1"/>
    <col min="8461" max="8461" width="9.5703125" style="14" customWidth="1"/>
    <col min="8462" max="8462" width="8.5703125" style="14" bestFit="1" customWidth="1"/>
    <col min="8463" max="8463" width="5" style="14" bestFit="1" customWidth="1"/>
    <col min="8464" max="8464" width="8" style="14" bestFit="1" customWidth="1"/>
    <col min="8465" max="8465" width="9.28515625" style="14" bestFit="1" customWidth="1"/>
    <col min="8466" max="8705" width="9.140625" style="14"/>
    <col min="8706" max="8706" width="9.28515625" style="14" customWidth="1"/>
    <col min="8707" max="8707" width="11.140625" style="14" customWidth="1"/>
    <col min="8708" max="8709" width="10.140625" style="14" customWidth="1"/>
    <col min="8710" max="8710" width="9.5703125" style="14" customWidth="1"/>
    <col min="8711" max="8711" width="8.5703125" style="14" customWidth="1"/>
    <col min="8712" max="8712" width="10.7109375" style="14" customWidth="1"/>
    <col min="8713" max="8713" width="10.140625" style="14" customWidth="1"/>
    <col min="8714" max="8714" width="10.5703125" style="14" customWidth="1"/>
    <col min="8715" max="8715" width="12.85546875" style="14" customWidth="1"/>
    <col min="8716" max="8716" width="4.42578125" style="14" bestFit="1" customWidth="1"/>
    <col min="8717" max="8717" width="9.5703125" style="14" customWidth="1"/>
    <col min="8718" max="8718" width="8.5703125" style="14" bestFit="1" customWidth="1"/>
    <col min="8719" max="8719" width="5" style="14" bestFit="1" customWidth="1"/>
    <col min="8720" max="8720" width="8" style="14" bestFit="1" customWidth="1"/>
    <col min="8721" max="8721" width="9.28515625" style="14" bestFit="1" customWidth="1"/>
    <col min="8722" max="8961" width="9.140625" style="14"/>
    <col min="8962" max="8962" width="9.28515625" style="14" customWidth="1"/>
    <col min="8963" max="8963" width="11.140625" style="14" customWidth="1"/>
    <col min="8964" max="8965" width="10.140625" style="14" customWidth="1"/>
    <col min="8966" max="8966" width="9.5703125" style="14" customWidth="1"/>
    <col min="8967" max="8967" width="8.5703125" style="14" customWidth="1"/>
    <col min="8968" max="8968" width="10.7109375" style="14" customWidth="1"/>
    <col min="8969" max="8969" width="10.140625" style="14" customWidth="1"/>
    <col min="8970" max="8970" width="10.5703125" style="14" customWidth="1"/>
    <col min="8971" max="8971" width="12.85546875" style="14" customWidth="1"/>
    <col min="8972" max="8972" width="4.42578125" style="14" bestFit="1" customWidth="1"/>
    <col min="8973" max="8973" width="9.5703125" style="14" customWidth="1"/>
    <col min="8974" max="8974" width="8.5703125" style="14" bestFit="1" customWidth="1"/>
    <col min="8975" max="8975" width="5" style="14" bestFit="1" customWidth="1"/>
    <col min="8976" max="8976" width="8" style="14" bestFit="1" customWidth="1"/>
    <col min="8977" max="8977" width="9.28515625" style="14" bestFit="1" customWidth="1"/>
    <col min="8978" max="9217" width="9.140625" style="14"/>
    <col min="9218" max="9218" width="9.28515625" style="14" customWidth="1"/>
    <col min="9219" max="9219" width="11.140625" style="14" customWidth="1"/>
    <col min="9220" max="9221" width="10.140625" style="14" customWidth="1"/>
    <col min="9222" max="9222" width="9.5703125" style="14" customWidth="1"/>
    <col min="9223" max="9223" width="8.5703125" style="14" customWidth="1"/>
    <col min="9224" max="9224" width="10.7109375" style="14" customWidth="1"/>
    <col min="9225" max="9225" width="10.140625" style="14" customWidth="1"/>
    <col min="9226" max="9226" width="10.5703125" style="14" customWidth="1"/>
    <col min="9227" max="9227" width="12.85546875" style="14" customWidth="1"/>
    <col min="9228" max="9228" width="4.42578125" style="14" bestFit="1" customWidth="1"/>
    <col min="9229" max="9229" width="9.5703125" style="14" customWidth="1"/>
    <col min="9230" max="9230" width="8.5703125" style="14" bestFit="1" customWidth="1"/>
    <col min="9231" max="9231" width="5" style="14" bestFit="1" customWidth="1"/>
    <col min="9232" max="9232" width="8" style="14" bestFit="1" customWidth="1"/>
    <col min="9233" max="9233" width="9.28515625" style="14" bestFit="1" customWidth="1"/>
    <col min="9234" max="9473" width="9.140625" style="14"/>
    <col min="9474" max="9474" width="9.28515625" style="14" customWidth="1"/>
    <col min="9475" max="9475" width="11.140625" style="14" customWidth="1"/>
    <col min="9476" max="9477" width="10.140625" style="14" customWidth="1"/>
    <col min="9478" max="9478" width="9.5703125" style="14" customWidth="1"/>
    <col min="9479" max="9479" width="8.5703125" style="14" customWidth="1"/>
    <col min="9480" max="9480" width="10.7109375" style="14" customWidth="1"/>
    <col min="9481" max="9481" width="10.140625" style="14" customWidth="1"/>
    <col min="9482" max="9482" width="10.5703125" style="14" customWidth="1"/>
    <col min="9483" max="9483" width="12.85546875" style="14" customWidth="1"/>
    <col min="9484" max="9484" width="4.42578125" style="14" bestFit="1" customWidth="1"/>
    <col min="9485" max="9485" width="9.5703125" style="14" customWidth="1"/>
    <col min="9486" max="9486" width="8.5703125" style="14" bestFit="1" customWidth="1"/>
    <col min="9487" max="9487" width="5" style="14" bestFit="1" customWidth="1"/>
    <col min="9488" max="9488" width="8" style="14" bestFit="1" customWidth="1"/>
    <col min="9489" max="9489" width="9.28515625" style="14" bestFit="1" customWidth="1"/>
    <col min="9490" max="9729" width="9.140625" style="14"/>
    <col min="9730" max="9730" width="9.28515625" style="14" customWidth="1"/>
    <col min="9731" max="9731" width="11.140625" style="14" customWidth="1"/>
    <col min="9732" max="9733" width="10.140625" style="14" customWidth="1"/>
    <col min="9734" max="9734" width="9.5703125" style="14" customWidth="1"/>
    <col min="9735" max="9735" width="8.5703125" style="14" customWidth="1"/>
    <col min="9736" max="9736" width="10.7109375" style="14" customWidth="1"/>
    <col min="9737" max="9737" width="10.140625" style="14" customWidth="1"/>
    <col min="9738" max="9738" width="10.5703125" style="14" customWidth="1"/>
    <col min="9739" max="9739" width="12.85546875" style="14" customWidth="1"/>
    <col min="9740" max="9740" width="4.42578125" style="14" bestFit="1" customWidth="1"/>
    <col min="9741" max="9741" width="9.5703125" style="14" customWidth="1"/>
    <col min="9742" max="9742" width="8.5703125" style="14" bestFit="1" customWidth="1"/>
    <col min="9743" max="9743" width="5" style="14" bestFit="1" customWidth="1"/>
    <col min="9744" max="9744" width="8" style="14" bestFit="1" customWidth="1"/>
    <col min="9745" max="9745" width="9.28515625" style="14" bestFit="1" customWidth="1"/>
    <col min="9746" max="9985" width="9.140625" style="14"/>
    <col min="9986" max="9986" width="9.28515625" style="14" customWidth="1"/>
    <col min="9987" max="9987" width="11.140625" style="14" customWidth="1"/>
    <col min="9988" max="9989" width="10.140625" style="14" customWidth="1"/>
    <col min="9990" max="9990" width="9.5703125" style="14" customWidth="1"/>
    <col min="9991" max="9991" width="8.5703125" style="14" customWidth="1"/>
    <col min="9992" max="9992" width="10.7109375" style="14" customWidth="1"/>
    <col min="9993" max="9993" width="10.140625" style="14" customWidth="1"/>
    <col min="9994" max="9994" width="10.5703125" style="14" customWidth="1"/>
    <col min="9995" max="9995" width="12.85546875" style="14" customWidth="1"/>
    <col min="9996" max="9996" width="4.42578125" style="14" bestFit="1" customWidth="1"/>
    <col min="9997" max="9997" width="9.5703125" style="14" customWidth="1"/>
    <col min="9998" max="9998" width="8.5703125" style="14" bestFit="1" customWidth="1"/>
    <col min="9999" max="9999" width="5" style="14" bestFit="1" customWidth="1"/>
    <col min="10000" max="10000" width="8" style="14" bestFit="1" customWidth="1"/>
    <col min="10001" max="10001" width="9.28515625" style="14" bestFit="1" customWidth="1"/>
    <col min="10002" max="10241" width="9.140625" style="14"/>
    <col min="10242" max="10242" width="9.28515625" style="14" customWidth="1"/>
    <col min="10243" max="10243" width="11.140625" style="14" customWidth="1"/>
    <col min="10244" max="10245" width="10.140625" style="14" customWidth="1"/>
    <col min="10246" max="10246" width="9.5703125" style="14" customWidth="1"/>
    <col min="10247" max="10247" width="8.5703125" style="14" customWidth="1"/>
    <col min="10248" max="10248" width="10.7109375" style="14" customWidth="1"/>
    <col min="10249" max="10249" width="10.140625" style="14" customWidth="1"/>
    <col min="10250" max="10250" width="10.5703125" style="14" customWidth="1"/>
    <col min="10251" max="10251" width="12.85546875" style="14" customWidth="1"/>
    <col min="10252" max="10252" width="4.42578125" style="14" bestFit="1" customWidth="1"/>
    <col min="10253" max="10253" width="9.5703125" style="14" customWidth="1"/>
    <col min="10254" max="10254" width="8.5703125" style="14" bestFit="1" customWidth="1"/>
    <col min="10255" max="10255" width="5" style="14" bestFit="1" customWidth="1"/>
    <col min="10256" max="10256" width="8" style="14" bestFit="1" customWidth="1"/>
    <col min="10257" max="10257" width="9.28515625" style="14" bestFit="1" customWidth="1"/>
    <col min="10258" max="10497" width="9.140625" style="14"/>
    <col min="10498" max="10498" width="9.28515625" style="14" customWidth="1"/>
    <col min="10499" max="10499" width="11.140625" style="14" customWidth="1"/>
    <col min="10500" max="10501" width="10.140625" style="14" customWidth="1"/>
    <col min="10502" max="10502" width="9.5703125" style="14" customWidth="1"/>
    <col min="10503" max="10503" width="8.5703125" style="14" customWidth="1"/>
    <col min="10504" max="10504" width="10.7109375" style="14" customWidth="1"/>
    <col min="10505" max="10505" width="10.140625" style="14" customWidth="1"/>
    <col min="10506" max="10506" width="10.5703125" style="14" customWidth="1"/>
    <col min="10507" max="10507" width="12.85546875" style="14" customWidth="1"/>
    <col min="10508" max="10508" width="4.42578125" style="14" bestFit="1" customWidth="1"/>
    <col min="10509" max="10509" width="9.5703125" style="14" customWidth="1"/>
    <col min="10510" max="10510" width="8.5703125" style="14" bestFit="1" customWidth="1"/>
    <col min="10511" max="10511" width="5" style="14" bestFit="1" customWidth="1"/>
    <col min="10512" max="10512" width="8" style="14" bestFit="1" customWidth="1"/>
    <col min="10513" max="10513" width="9.28515625" style="14" bestFit="1" customWidth="1"/>
    <col min="10514" max="10753" width="9.140625" style="14"/>
    <col min="10754" max="10754" width="9.28515625" style="14" customWidth="1"/>
    <col min="10755" max="10755" width="11.140625" style="14" customWidth="1"/>
    <col min="10756" max="10757" width="10.140625" style="14" customWidth="1"/>
    <col min="10758" max="10758" width="9.5703125" style="14" customWidth="1"/>
    <col min="10759" max="10759" width="8.5703125" style="14" customWidth="1"/>
    <col min="10760" max="10760" width="10.7109375" style="14" customWidth="1"/>
    <col min="10761" max="10761" width="10.140625" style="14" customWidth="1"/>
    <col min="10762" max="10762" width="10.5703125" style="14" customWidth="1"/>
    <col min="10763" max="10763" width="12.85546875" style="14" customWidth="1"/>
    <col min="10764" max="10764" width="4.42578125" style="14" bestFit="1" customWidth="1"/>
    <col min="10765" max="10765" width="9.5703125" style="14" customWidth="1"/>
    <col min="10766" max="10766" width="8.5703125" style="14" bestFit="1" customWidth="1"/>
    <col min="10767" max="10767" width="5" style="14" bestFit="1" customWidth="1"/>
    <col min="10768" max="10768" width="8" style="14" bestFit="1" customWidth="1"/>
    <col min="10769" max="10769" width="9.28515625" style="14" bestFit="1" customWidth="1"/>
    <col min="10770" max="11009" width="9.140625" style="14"/>
    <col min="11010" max="11010" width="9.28515625" style="14" customWidth="1"/>
    <col min="11011" max="11011" width="11.140625" style="14" customWidth="1"/>
    <col min="11012" max="11013" width="10.140625" style="14" customWidth="1"/>
    <col min="11014" max="11014" width="9.5703125" style="14" customWidth="1"/>
    <col min="11015" max="11015" width="8.5703125" style="14" customWidth="1"/>
    <col min="11016" max="11016" width="10.7109375" style="14" customWidth="1"/>
    <col min="11017" max="11017" width="10.140625" style="14" customWidth="1"/>
    <col min="11018" max="11018" width="10.5703125" style="14" customWidth="1"/>
    <col min="11019" max="11019" width="12.85546875" style="14" customWidth="1"/>
    <col min="11020" max="11020" width="4.42578125" style="14" bestFit="1" customWidth="1"/>
    <col min="11021" max="11021" width="9.5703125" style="14" customWidth="1"/>
    <col min="11022" max="11022" width="8.5703125" style="14" bestFit="1" customWidth="1"/>
    <col min="11023" max="11023" width="5" style="14" bestFit="1" customWidth="1"/>
    <col min="11024" max="11024" width="8" style="14" bestFit="1" customWidth="1"/>
    <col min="11025" max="11025" width="9.28515625" style="14" bestFit="1" customWidth="1"/>
    <col min="11026" max="11265" width="9.140625" style="14"/>
    <col min="11266" max="11266" width="9.28515625" style="14" customWidth="1"/>
    <col min="11267" max="11267" width="11.140625" style="14" customWidth="1"/>
    <col min="11268" max="11269" width="10.140625" style="14" customWidth="1"/>
    <col min="11270" max="11270" width="9.5703125" style="14" customWidth="1"/>
    <col min="11271" max="11271" width="8.5703125" style="14" customWidth="1"/>
    <col min="11272" max="11272" width="10.7109375" style="14" customWidth="1"/>
    <col min="11273" max="11273" width="10.140625" style="14" customWidth="1"/>
    <col min="11274" max="11274" width="10.5703125" style="14" customWidth="1"/>
    <col min="11275" max="11275" width="12.85546875" style="14" customWidth="1"/>
    <col min="11276" max="11276" width="4.42578125" style="14" bestFit="1" customWidth="1"/>
    <col min="11277" max="11277" width="9.5703125" style="14" customWidth="1"/>
    <col min="11278" max="11278" width="8.5703125" style="14" bestFit="1" customWidth="1"/>
    <col min="11279" max="11279" width="5" style="14" bestFit="1" customWidth="1"/>
    <col min="11280" max="11280" width="8" style="14" bestFit="1" customWidth="1"/>
    <col min="11281" max="11281" width="9.28515625" style="14" bestFit="1" customWidth="1"/>
    <col min="11282" max="11521" width="9.140625" style="14"/>
    <col min="11522" max="11522" width="9.28515625" style="14" customWidth="1"/>
    <col min="11523" max="11523" width="11.140625" style="14" customWidth="1"/>
    <col min="11524" max="11525" width="10.140625" style="14" customWidth="1"/>
    <col min="11526" max="11526" width="9.5703125" style="14" customWidth="1"/>
    <col min="11527" max="11527" width="8.5703125" style="14" customWidth="1"/>
    <col min="11528" max="11528" width="10.7109375" style="14" customWidth="1"/>
    <col min="11529" max="11529" width="10.140625" style="14" customWidth="1"/>
    <col min="11530" max="11530" width="10.5703125" style="14" customWidth="1"/>
    <col min="11531" max="11531" width="12.85546875" style="14" customWidth="1"/>
    <col min="11532" max="11532" width="4.42578125" style="14" bestFit="1" customWidth="1"/>
    <col min="11533" max="11533" width="9.5703125" style="14" customWidth="1"/>
    <col min="11534" max="11534" width="8.5703125" style="14" bestFit="1" customWidth="1"/>
    <col min="11535" max="11535" width="5" style="14" bestFit="1" customWidth="1"/>
    <col min="11536" max="11536" width="8" style="14" bestFit="1" customWidth="1"/>
    <col min="11537" max="11537" width="9.28515625" style="14" bestFit="1" customWidth="1"/>
    <col min="11538" max="11777" width="9.140625" style="14"/>
    <col min="11778" max="11778" width="9.28515625" style="14" customWidth="1"/>
    <col min="11779" max="11779" width="11.140625" style="14" customWidth="1"/>
    <col min="11780" max="11781" width="10.140625" style="14" customWidth="1"/>
    <col min="11782" max="11782" width="9.5703125" style="14" customWidth="1"/>
    <col min="11783" max="11783" width="8.5703125" style="14" customWidth="1"/>
    <col min="11784" max="11784" width="10.7109375" style="14" customWidth="1"/>
    <col min="11785" max="11785" width="10.140625" style="14" customWidth="1"/>
    <col min="11786" max="11786" width="10.5703125" style="14" customWidth="1"/>
    <col min="11787" max="11787" width="12.85546875" style="14" customWidth="1"/>
    <col min="11788" max="11788" width="4.42578125" style="14" bestFit="1" customWidth="1"/>
    <col min="11789" max="11789" width="9.5703125" style="14" customWidth="1"/>
    <col min="11790" max="11790" width="8.5703125" style="14" bestFit="1" customWidth="1"/>
    <col min="11791" max="11791" width="5" style="14" bestFit="1" customWidth="1"/>
    <col min="11792" max="11792" width="8" style="14" bestFit="1" customWidth="1"/>
    <col min="11793" max="11793" width="9.28515625" style="14" bestFit="1" customWidth="1"/>
    <col min="11794" max="12033" width="9.140625" style="14"/>
    <col min="12034" max="12034" width="9.28515625" style="14" customWidth="1"/>
    <col min="12035" max="12035" width="11.140625" style="14" customWidth="1"/>
    <col min="12036" max="12037" width="10.140625" style="14" customWidth="1"/>
    <col min="12038" max="12038" width="9.5703125" style="14" customWidth="1"/>
    <col min="12039" max="12039" width="8.5703125" style="14" customWidth="1"/>
    <col min="12040" max="12040" width="10.7109375" style="14" customWidth="1"/>
    <col min="12041" max="12041" width="10.140625" style="14" customWidth="1"/>
    <col min="12042" max="12042" width="10.5703125" style="14" customWidth="1"/>
    <col min="12043" max="12043" width="12.85546875" style="14" customWidth="1"/>
    <col min="12044" max="12044" width="4.42578125" style="14" bestFit="1" customWidth="1"/>
    <col min="12045" max="12045" width="9.5703125" style="14" customWidth="1"/>
    <col min="12046" max="12046" width="8.5703125" style="14" bestFit="1" customWidth="1"/>
    <col min="12047" max="12047" width="5" style="14" bestFit="1" customWidth="1"/>
    <col min="12048" max="12048" width="8" style="14" bestFit="1" customWidth="1"/>
    <col min="12049" max="12049" width="9.28515625" style="14" bestFit="1" customWidth="1"/>
    <col min="12050" max="12289" width="9.140625" style="14"/>
    <col min="12290" max="12290" width="9.28515625" style="14" customWidth="1"/>
    <col min="12291" max="12291" width="11.140625" style="14" customWidth="1"/>
    <col min="12292" max="12293" width="10.140625" style="14" customWidth="1"/>
    <col min="12294" max="12294" width="9.5703125" style="14" customWidth="1"/>
    <col min="12295" max="12295" width="8.5703125" style="14" customWidth="1"/>
    <col min="12296" max="12296" width="10.7109375" style="14" customWidth="1"/>
    <col min="12297" max="12297" width="10.140625" style="14" customWidth="1"/>
    <col min="12298" max="12298" width="10.5703125" style="14" customWidth="1"/>
    <col min="12299" max="12299" width="12.85546875" style="14" customWidth="1"/>
    <col min="12300" max="12300" width="4.42578125" style="14" bestFit="1" customWidth="1"/>
    <col min="12301" max="12301" width="9.5703125" style="14" customWidth="1"/>
    <col min="12302" max="12302" width="8.5703125" style="14" bestFit="1" customWidth="1"/>
    <col min="12303" max="12303" width="5" style="14" bestFit="1" customWidth="1"/>
    <col min="12304" max="12304" width="8" style="14" bestFit="1" customWidth="1"/>
    <col min="12305" max="12305" width="9.28515625" style="14" bestFit="1" customWidth="1"/>
    <col min="12306" max="12545" width="9.140625" style="14"/>
    <col min="12546" max="12546" width="9.28515625" style="14" customWidth="1"/>
    <col min="12547" max="12547" width="11.140625" style="14" customWidth="1"/>
    <col min="12548" max="12549" width="10.140625" style="14" customWidth="1"/>
    <col min="12550" max="12550" width="9.5703125" style="14" customWidth="1"/>
    <col min="12551" max="12551" width="8.5703125" style="14" customWidth="1"/>
    <col min="12552" max="12552" width="10.7109375" style="14" customWidth="1"/>
    <col min="12553" max="12553" width="10.140625" style="14" customWidth="1"/>
    <col min="12554" max="12554" width="10.5703125" style="14" customWidth="1"/>
    <col min="12555" max="12555" width="12.85546875" style="14" customWidth="1"/>
    <col min="12556" max="12556" width="4.42578125" style="14" bestFit="1" customWidth="1"/>
    <col min="12557" max="12557" width="9.5703125" style="14" customWidth="1"/>
    <col min="12558" max="12558" width="8.5703125" style="14" bestFit="1" customWidth="1"/>
    <col min="12559" max="12559" width="5" style="14" bestFit="1" customWidth="1"/>
    <col min="12560" max="12560" width="8" style="14" bestFit="1" customWidth="1"/>
    <col min="12561" max="12561" width="9.28515625" style="14" bestFit="1" customWidth="1"/>
    <col min="12562" max="12801" width="9.140625" style="14"/>
    <col min="12802" max="12802" width="9.28515625" style="14" customWidth="1"/>
    <col min="12803" max="12803" width="11.140625" style="14" customWidth="1"/>
    <col min="12804" max="12805" width="10.140625" style="14" customWidth="1"/>
    <col min="12806" max="12806" width="9.5703125" style="14" customWidth="1"/>
    <col min="12807" max="12807" width="8.5703125" style="14" customWidth="1"/>
    <col min="12808" max="12808" width="10.7109375" style="14" customWidth="1"/>
    <col min="12809" max="12809" width="10.140625" style="14" customWidth="1"/>
    <col min="12810" max="12810" width="10.5703125" style="14" customWidth="1"/>
    <col min="12811" max="12811" width="12.85546875" style="14" customWidth="1"/>
    <col min="12812" max="12812" width="4.42578125" style="14" bestFit="1" customWidth="1"/>
    <col min="12813" max="12813" width="9.5703125" style="14" customWidth="1"/>
    <col min="12814" max="12814" width="8.5703125" style="14" bestFit="1" customWidth="1"/>
    <col min="12815" max="12815" width="5" style="14" bestFit="1" customWidth="1"/>
    <col min="12816" max="12816" width="8" style="14" bestFit="1" customWidth="1"/>
    <col min="12817" max="12817" width="9.28515625" style="14" bestFit="1" customWidth="1"/>
    <col min="12818" max="13057" width="9.140625" style="14"/>
    <col min="13058" max="13058" width="9.28515625" style="14" customWidth="1"/>
    <col min="13059" max="13059" width="11.140625" style="14" customWidth="1"/>
    <col min="13060" max="13061" width="10.140625" style="14" customWidth="1"/>
    <col min="13062" max="13062" width="9.5703125" style="14" customWidth="1"/>
    <col min="13063" max="13063" width="8.5703125" style="14" customWidth="1"/>
    <col min="13064" max="13064" width="10.7109375" style="14" customWidth="1"/>
    <col min="13065" max="13065" width="10.140625" style="14" customWidth="1"/>
    <col min="13066" max="13066" width="10.5703125" style="14" customWidth="1"/>
    <col min="13067" max="13067" width="12.85546875" style="14" customWidth="1"/>
    <col min="13068" max="13068" width="4.42578125" style="14" bestFit="1" customWidth="1"/>
    <col min="13069" max="13069" width="9.5703125" style="14" customWidth="1"/>
    <col min="13070" max="13070" width="8.5703125" style="14" bestFit="1" customWidth="1"/>
    <col min="13071" max="13071" width="5" style="14" bestFit="1" customWidth="1"/>
    <col min="13072" max="13072" width="8" style="14" bestFit="1" customWidth="1"/>
    <col min="13073" max="13073" width="9.28515625" style="14" bestFit="1" customWidth="1"/>
    <col min="13074" max="13313" width="9.140625" style="14"/>
    <col min="13314" max="13314" width="9.28515625" style="14" customWidth="1"/>
    <col min="13315" max="13315" width="11.140625" style="14" customWidth="1"/>
    <col min="13316" max="13317" width="10.140625" style="14" customWidth="1"/>
    <col min="13318" max="13318" width="9.5703125" style="14" customWidth="1"/>
    <col min="13319" max="13319" width="8.5703125" style="14" customWidth="1"/>
    <col min="13320" max="13320" width="10.7109375" style="14" customWidth="1"/>
    <col min="13321" max="13321" width="10.140625" style="14" customWidth="1"/>
    <col min="13322" max="13322" width="10.5703125" style="14" customWidth="1"/>
    <col min="13323" max="13323" width="12.85546875" style="14" customWidth="1"/>
    <col min="13324" max="13324" width="4.42578125" style="14" bestFit="1" customWidth="1"/>
    <col min="13325" max="13325" width="9.5703125" style="14" customWidth="1"/>
    <col min="13326" max="13326" width="8.5703125" style="14" bestFit="1" customWidth="1"/>
    <col min="13327" max="13327" width="5" style="14" bestFit="1" customWidth="1"/>
    <col min="13328" max="13328" width="8" style="14" bestFit="1" customWidth="1"/>
    <col min="13329" max="13329" width="9.28515625" style="14" bestFit="1" customWidth="1"/>
    <col min="13330" max="13569" width="9.140625" style="14"/>
    <col min="13570" max="13570" width="9.28515625" style="14" customWidth="1"/>
    <col min="13571" max="13571" width="11.140625" style="14" customWidth="1"/>
    <col min="13572" max="13573" width="10.140625" style="14" customWidth="1"/>
    <col min="13574" max="13574" width="9.5703125" style="14" customWidth="1"/>
    <col min="13575" max="13575" width="8.5703125" style="14" customWidth="1"/>
    <col min="13576" max="13576" width="10.7109375" style="14" customWidth="1"/>
    <col min="13577" max="13577" width="10.140625" style="14" customWidth="1"/>
    <col min="13578" max="13578" width="10.5703125" style="14" customWidth="1"/>
    <col min="13579" max="13579" width="12.85546875" style="14" customWidth="1"/>
    <col min="13580" max="13580" width="4.42578125" style="14" bestFit="1" customWidth="1"/>
    <col min="13581" max="13581" width="9.5703125" style="14" customWidth="1"/>
    <col min="13582" max="13582" width="8.5703125" style="14" bestFit="1" customWidth="1"/>
    <col min="13583" max="13583" width="5" style="14" bestFit="1" customWidth="1"/>
    <col min="13584" max="13584" width="8" style="14" bestFit="1" customWidth="1"/>
    <col min="13585" max="13585" width="9.28515625" style="14" bestFit="1" customWidth="1"/>
    <col min="13586" max="13825" width="9.140625" style="14"/>
    <col min="13826" max="13826" width="9.28515625" style="14" customWidth="1"/>
    <col min="13827" max="13827" width="11.140625" style="14" customWidth="1"/>
    <col min="13828" max="13829" width="10.140625" style="14" customWidth="1"/>
    <col min="13830" max="13830" width="9.5703125" style="14" customWidth="1"/>
    <col min="13831" max="13831" width="8.5703125" style="14" customWidth="1"/>
    <col min="13832" max="13832" width="10.7109375" style="14" customWidth="1"/>
    <col min="13833" max="13833" width="10.140625" style="14" customWidth="1"/>
    <col min="13834" max="13834" width="10.5703125" style="14" customWidth="1"/>
    <col min="13835" max="13835" width="12.85546875" style="14" customWidth="1"/>
    <col min="13836" max="13836" width="4.42578125" style="14" bestFit="1" customWidth="1"/>
    <col min="13837" max="13837" width="9.5703125" style="14" customWidth="1"/>
    <col min="13838" max="13838" width="8.5703125" style="14" bestFit="1" customWidth="1"/>
    <col min="13839" max="13839" width="5" style="14" bestFit="1" customWidth="1"/>
    <col min="13840" max="13840" width="8" style="14" bestFit="1" customWidth="1"/>
    <col min="13841" max="13841" width="9.28515625" style="14" bestFit="1" customWidth="1"/>
    <col min="13842" max="14081" width="9.140625" style="14"/>
    <col min="14082" max="14082" width="9.28515625" style="14" customWidth="1"/>
    <col min="14083" max="14083" width="11.140625" style="14" customWidth="1"/>
    <col min="14084" max="14085" width="10.140625" style="14" customWidth="1"/>
    <col min="14086" max="14086" width="9.5703125" style="14" customWidth="1"/>
    <col min="14087" max="14087" width="8.5703125" style="14" customWidth="1"/>
    <col min="14088" max="14088" width="10.7109375" style="14" customWidth="1"/>
    <col min="14089" max="14089" width="10.140625" style="14" customWidth="1"/>
    <col min="14090" max="14090" width="10.5703125" style="14" customWidth="1"/>
    <col min="14091" max="14091" width="12.85546875" style="14" customWidth="1"/>
    <col min="14092" max="14092" width="4.42578125" style="14" bestFit="1" customWidth="1"/>
    <col min="14093" max="14093" width="9.5703125" style="14" customWidth="1"/>
    <col min="14094" max="14094" width="8.5703125" style="14" bestFit="1" customWidth="1"/>
    <col min="14095" max="14095" width="5" style="14" bestFit="1" customWidth="1"/>
    <col min="14096" max="14096" width="8" style="14" bestFit="1" customWidth="1"/>
    <col min="14097" max="14097" width="9.28515625" style="14" bestFit="1" customWidth="1"/>
    <col min="14098" max="14337" width="9.140625" style="14"/>
    <col min="14338" max="14338" width="9.28515625" style="14" customWidth="1"/>
    <col min="14339" max="14339" width="11.140625" style="14" customWidth="1"/>
    <col min="14340" max="14341" width="10.140625" style="14" customWidth="1"/>
    <col min="14342" max="14342" width="9.5703125" style="14" customWidth="1"/>
    <col min="14343" max="14343" width="8.5703125" style="14" customWidth="1"/>
    <col min="14344" max="14344" width="10.7109375" style="14" customWidth="1"/>
    <col min="14345" max="14345" width="10.140625" style="14" customWidth="1"/>
    <col min="14346" max="14346" width="10.5703125" style="14" customWidth="1"/>
    <col min="14347" max="14347" width="12.85546875" style="14" customWidth="1"/>
    <col min="14348" max="14348" width="4.42578125" style="14" bestFit="1" customWidth="1"/>
    <col min="14349" max="14349" width="9.5703125" style="14" customWidth="1"/>
    <col min="14350" max="14350" width="8.5703125" style="14" bestFit="1" customWidth="1"/>
    <col min="14351" max="14351" width="5" style="14" bestFit="1" customWidth="1"/>
    <col min="14352" max="14352" width="8" style="14" bestFit="1" customWidth="1"/>
    <col min="14353" max="14353" width="9.28515625" style="14" bestFit="1" customWidth="1"/>
    <col min="14354" max="14593" width="9.140625" style="14"/>
    <col min="14594" max="14594" width="9.28515625" style="14" customWidth="1"/>
    <col min="14595" max="14595" width="11.140625" style="14" customWidth="1"/>
    <col min="14596" max="14597" width="10.140625" style="14" customWidth="1"/>
    <col min="14598" max="14598" width="9.5703125" style="14" customWidth="1"/>
    <col min="14599" max="14599" width="8.5703125" style="14" customWidth="1"/>
    <col min="14600" max="14600" width="10.7109375" style="14" customWidth="1"/>
    <col min="14601" max="14601" width="10.140625" style="14" customWidth="1"/>
    <col min="14602" max="14602" width="10.5703125" style="14" customWidth="1"/>
    <col min="14603" max="14603" width="12.85546875" style="14" customWidth="1"/>
    <col min="14604" max="14604" width="4.42578125" style="14" bestFit="1" customWidth="1"/>
    <col min="14605" max="14605" width="9.5703125" style="14" customWidth="1"/>
    <col min="14606" max="14606" width="8.5703125" style="14" bestFit="1" customWidth="1"/>
    <col min="14607" max="14607" width="5" style="14" bestFit="1" customWidth="1"/>
    <col min="14608" max="14608" width="8" style="14" bestFit="1" customWidth="1"/>
    <col min="14609" max="14609" width="9.28515625" style="14" bestFit="1" customWidth="1"/>
    <col min="14610" max="14849" width="9.140625" style="14"/>
    <col min="14850" max="14850" width="9.28515625" style="14" customWidth="1"/>
    <col min="14851" max="14851" width="11.140625" style="14" customWidth="1"/>
    <col min="14852" max="14853" width="10.140625" style="14" customWidth="1"/>
    <col min="14854" max="14854" width="9.5703125" style="14" customWidth="1"/>
    <col min="14855" max="14855" width="8.5703125" style="14" customWidth="1"/>
    <col min="14856" max="14856" width="10.7109375" style="14" customWidth="1"/>
    <col min="14857" max="14857" width="10.140625" style="14" customWidth="1"/>
    <col min="14858" max="14858" width="10.5703125" style="14" customWidth="1"/>
    <col min="14859" max="14859" width="12.85546875" style="14" customWidth="1"/>
    <col min="14860" max="14860" width="4.42578125" style="14" bestFit="1" customWidth="1"/>
    <col min="14861" max="14861" width="9.5703125" style="14" customWidth="1"/>
    <col min="14862" max="14862" width="8.5703125" style="14" bestFit="1" customWidth="1"/>
    <col min="14863" max="14863" width="5" style="14" bestFit="1" customWidth="1"/>
    <col min="14864" max="14864" width="8" style="14" bestFit="1" customWidth="1"/>
    <col min="14865" max="14865" width="9.28515625" style="14" bestFit="1" customWidth="1"/>
    <col min="14866" max="15105" width="9.140625" style="14"/>
    <col min="15106" max="15106" width="9.28515625" style="14" customWidth="1"/>
    <col min="15107" max="15107" width="11.140625" style="14" customWidth="1"/>
    <col min="15108" max="15109" width="10.140625" style="14" customWidth="1"/>
    <col min="15110" max="15110" width="9.5703125" style="14" customWidth="1"/>
    <col min="15111" max="15111" width="8.5703125" style="14" customWidth="1"/>
    <col min="15112" max="15112" width="10.7109375" style="14" customWidth="1"/>
    <col min="15113" max="15113" width="10.140625" style="14" customWidth="1"/>
    <col min="15114" max="15114" width="10.5703125" style="14" customWidth="1"/>
    <col min="15115" max="15115" width="12.85546875" style="14" customWidth="1"/>
    <col min="15116" max="15116" width="4.42578125" style="14" bestFit="1" customWidth="1"/>
    <col min="15117" max="15117" width="9.5703125" style="14" customWidth="1"/>
    <col min="15118" max="15118" width="8.5703125" style="14" bestFit="1" customWidth="1"/>
    <col min="15119" max="15119" width="5" style="14" bestFit="1" customWidth="1"/>
    <col min="15120" max="15120" width="8" style="14" bestFit="1" customWidth="1"/>
    <col min="15121" max="15121" width="9.28515625" style="14" bestFit="1" customWidth="1"/>
    <col min="15122" max="15361" width="9.140625" style="14"/>
    <col min="15362" max="15362" width="9.28515625" style="14" customWidth="1"/>
    <col min="15363" max="15363" width="11.140625" style="14" customWidth="1"/>
    <col min="15364" max="15365" width="10.140625" style="14" customWidth="1"/>
    <col min="15366" max="15366" width="9.5703125" style="14" customWidth="1"/>
    <col min="15367" max="15367" width="8.5703125" style="14" customWidth="1"/>
    <col min="15368" max="15368" width="10.7109375" style="14" customWidth="1"/>
    <col min="15369" max="15369" width="10.140625" style="14" customWidth="1"/>
    <col min="15370" max="15370" width="10.5703125" style="14" customWidth="1"/>
    <col min="15371" max="15371" width="12.85546875" style="14" customWidth="1"/>
    <col min="15372" max="15372" width="4.42578125" style="14" bestFit="1" customWidth="1"/>
    <col min="15373" max="15373" width="9.5703125" style="14" customWidth="1"/>
    <col min="15374" max="15374" width="8.5703125" style="14" bestFit="1" customWidth="1"/>
    <col min="15375" max="15375" width="5" style="14" bestFit="1" customWidth="1"/>
    <col min="15376" max="15376" width="8" style="14" bestFit="1" customWidth="1"/>
    <col min="15377" max="15377" width="9.28515625" style="14" bestFit="1" customWidth="1"/>
    <col min="15378" max="15617" width="9.140625" style="14"/>
    <col min="15618" max="15618" width="9.28515625" style="14" customWidth="1"/>
    <col min="15619" max="15619" width="11.140625" style="14" customWidth="1"/>
    <col min="15620" max="15621" width="10.140625" style="14" customWidth="1"/>
    <col min="15622" max="15622" width="9.5703125" style="14" customWidth="1"/>
    <col min="15623" max="15623" width="8.5703125" style="14" customWidth="1"/>
    <col min="15624" max="15624" width="10.7109375" style="14" customWidth="1"/>
    <col min="15625" max="15625" width="10.140625" style="14" customWidth="1"/>
    <col min="15626" max="15626" width="10.5703125" style="14" customWidth="1"/>
    <col min="15627" max="15627" width="12.85546875" style="14" customWidth="1"/>
    <col min="15628" max="15628" width="4.42578125" style="14" bestFit="1" customWidth="1"/>
    <col min="15629" max="15629" width="9.5703125" style="14" customWidth="1"/>
    <col min="15630" max="15630" width="8.5703125" style="14" bestFit="1" customWidth="1"/>
    <col min="15631" max="15631" width="5" style="14" bestFit="1" customWidth="1"/>
    <col min="15632" max="15632" width="8" style="14" bestFit="1" customWidth="1"/>
    <col min="15633" max="15633" width="9.28515625" style="14" bestFit="1" customWidth="1"/>
    <col min="15634" max="15873" width="9.140625" style="14"/>
    <col min="15874" max="15874" width="9.28515625" style="14" customWidth="1"/>
    <col min="15875" max="15875" width="11.140625" style="14" customWidth="1"/>
    <col min="15876" max="15877" width="10.140625" style="14" customWidth="1"/>
    <col min="15878" max="15878" width="9.5703125" style="14" customWidth="1"/>
    <col min="15879" max="15879" width="8.5703125" style="14" customWidth="1"/>
    <col min="15880" max="15880" width="10.7109375" style="14" customWidth="1"/>
    <col min="15881" max="15881" width="10.140625" style="14" customWidth="1"/>
    <col min="15882" max="15882" width="10.5703125" style="14" customWidth="1"/>
    <col min="15883" max="15883" width="12.85546875" style="14" customWidth="1"/>
    <col min="15884" max="15884" width="4.42578125" style="14" bestFit="1" customWidth="1"/>
    <col min="15885" max="15885" width="9.5703125" style="14" customWidth="1"/>
    <col min="15886" max="15886" width="8.5703125" style="14" bestFit="1" customWidth="1"/>
    <col min="15887" max="15887" width="5" style="14" bestFit="1" customWidth="1"/>
    <col min="15888" max="15888" width="8" style="14" bestFit="1" customWidth="1"/>
    <col min="15889" max="15889" width="9.28515625" style="14" bestFit="1" customWidth="1"/>
    <col min="15890" max="16129" width="9.140625" style="14"/>
    <col min="16130" max="16130" width="9.28515625" style="14" customWidth="1"/>
    <col min="16131" max="16131" width="11.140625" style="14" customWidth="1"/>
    <col min="16132" max="16133" width="10.140625" style="14" customWidth="1"/>
    <col min="16134" max="16134" width="9.5703125" style="14" customWidth="1"/>
    <col min="16135" max="16135" width="8.5703125" style="14" customWidth="1"/>
    <col min="16136" max="16136" width="10.7109375" style="14" customWidth="1"/>
    <col min="16137" max="16137" width="10.140625" style="14" customWidth="1"/>
    <col min="16138" max="16138" width="10.5703125" style="14" customWidth="1"/>
    <col min="16139" max="16139" width="12.85546875" style="14" customWidth="1"/>
    <col min="16140" max="16140" width="4.42578125" style="14" bestFit="1" customWidth="1"/>
    <col min="16141" max="16141" width="9.5703125" style="14" customWidth="1"/>
    <col min="16142" max="16142" width="8.5703125" style="14" bestFit="1" customWidth="1"/>
    <col min="16143" max="16143" width="5" style="14" bestFit="1" customWidth="1"/>
    <col min="16144" max="16144" width="8" style="14" bestFit="1" customWidth="1"/>
    <col min="16145" max="16145" width="9.28515625" style="14" bestFit="1" customWidth="1"/>
    <col min="16146" max="16384" width="9.140625" style="14"/>
  </cols>
  <sheetData>
    <row r="1" spans="1:19" ht="15.75" x14ac:dyDescent="0.25">
      <c r="A1" s="57"/>
      <c r="B1" s="57"/>
      <c r="C1" s="57"/>
      <c r="D1" s="57"/>
      <c r="E1" s="57"/>
      <c r="F1" s="57"/>
      <c r="G1" s="57"/>
      <c r="H1" s="1"/>
      <c r="I1" s="1"/>
      <c r="J1" s="1"/>
    </row>
    <row r="2" spans="1:19" ht="15.75" x14ac:dyDescent="0.25">
      <c r="A2" s="57"/>
      <c r="B2" s="57"/>
      <c r="C2" s="57"/>
      <c r="D2" s="60" t="s">
        <v>0</v>
      </c>
      <c r="E2" s="57"/>
      <c r="F2" s="57"/>
      <c r="G2" s="57"/>
      <c r="H2" s="119" t="s">
        <v>1</v>
      </c>
      <c r="I2" s="120" t="s">
        <v>202</v>
      </c>
    </row>
    <row r="3" spans="1:19" ht="15.75" x14ac:dyDescent="0.25">
      <c r="A3" s="57"/>
      <c r="B3" s="57"/>
      <c r="D3" s="57"/>
      <c r="E3" s="57"/>
      <c r="F3" s="57"/>
      <c r="G3" s="60"/>
      <c r="H3" s="3"/>
      <c r="I3" s="1"/>
      <c r="J3" s="1"/>
    </row>
    <row r="4" spans="1:19" x14ac:dyDescent="0.2">
      <c r="A4" s="55" t="s">
        <v>2</v>
      </c>
      <c r="D4" s="56" t="s">
        <v>101</v>
      </c>
      <c r="E4" s="56"/>
      <c r="F4" s="56"/>
      <c r="H4" s="121"/>
    </row>
    <row r="5" spans="1:19" x14ac:dyDescent="0.2">
      <c r="A5" s="55" t="s">
        <v>3</v>
      </c>
      <c r="D5" s="14" t="s">
        <v>50</v>
      </c>
      <c r="J5" s="12" t="s">
        <v>51</v>
      </c>
    </row>
    <row r="6" spans="1:19" x14ac:dyDescent="0.2">
      <c r="A6" s="55" t="s">
        <v>4</v>
      </c>
      <c r="D6" s="14" t="s">
        <v>96</v>
      </c>
      <c r="F6" s="54"/>
      <c r="G6" s="54"/>
      <c r="I6" s="2" t="s">
        <v>5</v>
      </c>
      <c r="Q6" s="19"/>
      <c r="S6" s="19"/>
    </row>
    <row r="7" spans="1:19" ht="15.75" x14ac:dyDescent="0.25">
      <c r="A7" s="57"/>
      <c r="B7" s="57"/>
      <c r="C7" s="57"/>
      <c r="D7" s="57"/>
      <c r="E7" s="57"/>
      <c r="F7" s="57"/>
      <c r="G7" s="57"/>
      <c r="H7" s="1"/>
      <c r="I7" s="1"/>
      <c r="J7" s="1"/>
    </row>
    <row r="8" spans="1:19" ht="28.9" customHeight="1" x14ac:dyDescent="0.2">
      <c r="A8" s="364" t="s">
        <v>6</v>
      </c>
      <c r="B8" s="366" t="s">
        <v>7</v>
      </c>
      <c r="C8" s="366"/>
      <c r="D8" s="367" t="s">
        <v>8</v>
      </c>
      <c r="E8" s="367"/>
      <c r="F8" s="367"/>
      <c r="G8" s="367"/>
      <c r="H8" s="368" t="s">
        <v>9</v>
      </c>
      <c r="I8" s="369"/>
      <c r="J8" s="368" t="s">
        <v>10</v>
      </c>
    </row>
    <row r="9" spans="1:19" ht="13.5" customHeight="1" x14ac:dyDescent="0.2">
      <c r="A9" s="364"/>
      <c r="B9" s="367" t="s">
        <v>11</v>
      </c>
      <c r="C9" s="367" t="s">
        <v>12</v>
      </c>
      <c r="D9" s="367" t="s">
        <v>13</v>
      </c>
      <c r="E9" s="371" t="s">
        <v>14</v>
      </c>
      <c r="F9" s="372" t="s">
        <v>15</v>
      </c>
      <c r="G9" s="367" t="s">
        <v>52</v>
      </c>
      <c r="H9" s="369"/>
      <c r="I9" s="369"/>
      <c r="J9" s="368"/>
    </row>
    <row r="10" spans="1:19" ht="25.5" customHeight="1" x14ac:dyDescent="0.2">
      <c r="A10" s="364"/>
      <c r="B10" s="367"/>
      <c r="C10" s="367"/>
      <c r="D10" s="367"/>
      <c r="E10" s="371"/>
      <c r="F10" s="373"/>
      <c r="G10" s="367"/>
      <c r="H10" s="122" t="s">
        <v>16</v>
      </c>
      <c r="I10" s="122" t="s">
        <v>17</v>
      </c>
      <c r="J10" s="368"/>
    </row>
    <row r="11" spans="1:19" x14ac:dyDescent="0.2">
      <c r="A11" s="365"/>
      <c r="B11" s="370"/>
      <c r="C11" s="367"/>
      <c r="D11" s="367"/>
      <c r="E11" s="371"/>
      <c r="F11" s="374"/>
      <c r="G11" s="367"/>
      <c r="H11" s="122" t="s">
        <v>18</v>
      </c>
      <c r="I11" s="122" t="s">
        <v>53</v>
      </c>
      <c r="J11" s="368"/>
      <c r="P11" s="19">
        <f>F13+F14+F15+F16+F17+F18+F19+F20+F21+F22+F23+F24+F25+F26+F27+F28+F29+F30+F31+F32+F33+F34+F35+F36</f>
        <v>0</v>
      </c>
    </row>
    <row r="12" spans="1:19" s="15" customFormat="1" ht="11.25" x14ac:dyDescent="0.2">
      <c r="A12" s="365"/>
      <c r="B12" s="13">
        <v>1</v>
      </c>
      <c r="C12" s="13">
        <v>2</v>
      </c>
      <c r="D12" s="13">
        <v>3</v>
      </c>
      <c r="E12" s="13">
        <v>4</v>
      </c>
      <c r="F12" s="13">
        <v>5</v>
      </c>
      <c r="G12" s="13">
        <v>6</v>
      </c>
      <c r="H12" s="123">
        <v>7</v>
      </c>
      <c r="I12" s="124">
        <v>8</v>
      </c>
      <c r="J12" s="125">
        <v>9</v>
      </c>
    </row>
    <row r="13" spans="1:19" x14ac:dyDescent="0.2">
      <c r="A13" s="7" t="s">
        <v>19</v>
      </c>
      <c r="B13" s="61">
        <f>H13-E13-F13-G13</f>
        <v>8.0738590643922201</v>
      </c>
      <c r="C13" s="62"/>
      <c r="D13" s="62"/>
      <c r="E13" s="61">
        <f>E41*L13</f>
        <v>1.4221249356077794</v>
      </c>
      <c r="F13" s="61">
        <v>0</v>
      </c>
      <c r="G13" s="61">
        <f>G43*L13</f>
        <v>0</v>
      </c>
      <c r="H13" s="126">
        <f>'ведомость учета '!V14</f>
        <v>9.495984</v>
      </c>
      <c r="I13" s="127"/>
      <c r="J13" s="114">
        <f>'ведомость учета '!U14</f>
        <v>2.53668</v>
      </c>
      <c r="K13" s="16">
        <f>H13*$K$37/$H$37</f>
        <v>3.1796818469809147</v>
      </c>
      <c r="L13" s="16">
        <f>K13/100</f>
        <v>3.1796818469809147E-2</v>
      </c>
      <c r="M13" s="16">
        <f>$J$38*L13</f>
        <v>77.390726716618019</v>
      </c>
      <c r="O13" s="14">
        <v>4.33</v>
      </c>
      <c r="P13" s="19">
        <f>H13+J13</f>
        <v>12.032664</v>
      </c>
      <c r="R13" s="63"/>
      <c r="S13" s="14">
        <f>$J$40*L13</f>
        <v>1.9507019564103725</v>
      </c>
    </row>
    <row r="14" spans="1:19" x14ac:dyDescent="0.2">
      <c r="A14" s="8" t="s">
        <v>20</v>
      </c>
      <c r="B14" s="61">
        <f t="shared" ref="B14:B36" si="0">H14-E14-F14-G14</f>
        <v>8.0681454561013162</v>
      </c>
      <c r="C14" s="62"/>
      <c r="D14" s="62"/>
      <c r="E14" s="61">
        <f>E41*L14</f>
        <v>1.4211185438986862</v>
      </c>
      <c r="F14" s="61">
        <v>0</v>
      </c>
      <c r="G14" s="61">
        <f t="shared" ref="G14:G36" si="1">G44*L14</f>
        <v>0</v>
      </c>
      <c r="H14" s="126">
        <f>'ведомость учета '!V15</f>
        <v>9.4892640000000021</v>
      </c>
      <c r="I14" s="127"/>
      <c r="J14" s="114">
        <f>'ведомость учета '!U15</f>
        <v>2.3477999999999999</v>
      </c>
      <c r="K14" s="16">
        <f t="shared" ref="K14:K35" si="2">H14*$K$37/$H$37</f>
        <v>3.1774316892287846</v>
      </c>
      <c r="L14" s="16">
        <f>K14/100</f>
        <v>3.1774316892287845E-2</v>
      </c>
      <c r="M14" s="16">
        <f t="shared" ref="M14:M35" si="3">$J$38*L14</f>
        <v>77.335959808466583</v>
      </c>
      <c r="P14" s="19">
        <f t="shared" ref="P14:P36" si="4">H14+J14</f>
        <v>11.837064000000002</v>
      </c>
      <c r="R14" s="19"/>
      <c r="S14" s="14">
        <f t="shared" ref="S14:S36" si="5">$J$40*L14</f>
        <v>1.9493215078810706</v>
      </c>
    </row>
    <row r="15" spans="1:19" x14ac:dyDescent="0.2">
      <c r="A15" s="8" t="s">
        <v>21</v>
      </c>
      <c r="B15" s="61">
        <f t="shared" si="0"/>
        <v>8.0195797856286095</v>
      </c>
      <c r="C15" s="62"/>
      <c r="D15" s="62"/>
      <c r="E15" s="61">
        <f>E41*L15</f>
        <v>1.4125642143713915</v>
      </c>
      <c r="F15" s="61">
        <v>0</v>
      </c>
      <c r="G15" s="61">
        <f t="shared" si="1"/>
        <v>0</v>
      </c>
      <c r="H15" s="126">
        <f>'ведомость учета '!V16</f>
        <v>9.432144000000001</v>
      </c>
      <c r="I15" s="127"/>
      <c r="J15" s="114">
        <f>'ведомость учета '!U16</f>
        <v>2.26512</v>
      </c>
      <c r="K15" s="16">
        <f t="shared" si="2"/>
        <v>3.1583053483356709</v>
      </c>
      <c r="L15" s="16">
        <f t="shared" ref="L15:L35" si="6">K15/100</f>
        <v>3.1583053483356709E-2</v>
      </c>
      <c r="M15" s="16">
        <f t="shared" si="3"/>
        <v>76.870441089179224</v>
      </c>
      <c r="P15" s="19">
        <f t="shared" si="4"/>
        <v>11.697264000000001</v>
      </c>
      <c r="R15" s="19"/>
      <c r="S15" s="14">
        <f t="shared" si="5"/>
        <v>1.9375876953820013</v>
      </c>
    </row>
    <row r="16" spans="1:19" x14ac:dyDescent="0.2">
      <c r="A16" s="8" t="s">
        <v>22</v>
      </c>
      <c r="B16" s="61">
        <f t="shared" si="0"/>
        <v>8.1839344488823862</v>
      </c>
      <c r="C16" s="62"/>
      <c r="D16" s="62"/>
      <c r="E16" s="61">
        <f>E41*L16</f>
        <v>1.4415135511176125</v>
      </c>
      <c r="F16" s="61">
        <v>0</v>
      </c>
      <c r="G16" s="61">
        <f t="shared" si="1"/>
        <v>0</v>
      </c>
      <c r="H16" s="126">
        <f>'ведомость учета '!V17</f>
        <v>9.6254479999999987</v>
      </c>
      <c r="I16" s="127"/>
      <c r="J16" s="114">
        <f>'ведомость учета '!U17</f>
        <v>2.2595999999999998</v>
      </c>
      <c r="K16" s="16">
        <f t="shared" si="2"/>
        <v>3.2230322075794096</v>
      </c>
      <c r="L16" s="16">
        <f t="shared" si="6"/>
        <v>3.2230322075794099E-2</v>
      </c>
      <c r="M16" s="16">
        <f t="shared" si="3"/>
        <v>78.44583728163586</v>
      </c>
      <c r="P16" s="19">
        <f t="shared" si="4"/>
        <v>11.885047999999998</v>
      </c>
      <c r="R16" s="19"/>
      <c r="S16" s="14">
        <f t="shared" si="5"/>
        <v>1.977296954683823</v>
      </c>
    </row>
    <row r="17" spans="1:19" x14ac:dyDescent="0.2">
      <c r="A17" s="8" t="s">
        <v>23</v>
      </c>
      <c r="B17" s="61">
        <f t="shared" si="0"/>
        <v>8.3867675432095687</v>
      </c>
      <c r="C17" s="62"/>
      <c r="D17" s="62"/>
      <c r="E17" s="61">
        <f>E41*L17</f>
        <v>1.4772404567904305</v>
      </c>
      <c r="F17" s="61">
        <v>0</v>
      </c>
      <c r="G17" s="61">
        <f t="shared" si="1"/>
        <v>0</v>
      </c>
      <c r="H17" s="126">
        <f>'ведомость учета '!V18</f>
        <v>9.8640079999999983</v>
      </c>
      <c r="I17" s="127"/>
      <c r="J17" s="114">
        <f>'ведомость учета '!U18</f>
        <v>2.28024</v>
      </c>
      <c r="K17" s="16">
        <f t="shared" si="2"/>
        <v>3.3029128077800594</v>
      </c>
      <c r="L17" s="16">
        <f t="shared" si="6"/>
        <v>3.302912807780059E-2</v>
      </c>
      <c r="M17" s="16">
        <f t="shared" si="3"/>
        <v>80.390062521012453</v>
      </c>
      <c r="P17" s="19">
        <f t="shared" si="4"/>
        <v>12.144247999999997</v>
      </c>
      <c r="Q17" s="16">
        <f>1890+1723.2+1636.68+1605.36+1674.12+1907.88+2402.76+2634.48+2770.68+2829.36+2788.44+2703.12+2664.24+2669.58+2762.52+2843.04+2966.4+3021.84+3064.68+3081.96+3023.16+2831.64+2461.8+2058.36</f>
        <v>60015.3</v>
      </c>
      <c r="R17" s="19"/>
      <c r="S17" s="14">
        <f t="shared" si="5"/>
        <v>2.0263028774740524</v>
      </c>
    </row>
    <row r="18" spans="1:19" x14ac:dyDescent="0.2">
      <c r="A18" s="8" t="s">
        <v>24</v>
      </c>
      <c r="B18" s="61">
        <f t="shared" si="0"/>
        <v>8.6506002079568098</v>
      </c>
      <c r="C18" s="62"/>
      <c r="D18" s="62"/>
      <c r="E18" s="61">
        <f>E41*L18</f>
        <v>1.5237117920431897</v>
      </c>
      <c r="F18" s="61">
        <v>0</v>
      </c>
      <c r="G18" s="61">
        <f t="shared" si="1"/>
        <v>0</v>
      </c>
      <c r="H18" s="126">
        <f>'ведомость учета '!V19</f>
        <v>10.174312</v>
      </c>
      <c r="I18" s="127"/>
      <c r="J18" s="114">
        <f>'ведомость учета '!U19</f>
        <v>2.6005199999999999</v>
      </c>
      <c r="K18" s="16">
        <f t="shared" si="2"/>
        <v>3.406816520743936</v>
      </c>
      <c r="L18" s="16">
        <f t="shared" si="6"/>
        <v>3.4068165207439362E-2</v>
      </c>
      <c r="M18" s="16">
        <f t="shared" si="3"/>
        <v>82.918989703606016</v>
      </c>
      <c r="P18" s="19">
        <f t="shared" si="4"/>
        <v>12.774832</v>
      </c>
      <c r="R18" s="19"/>
      <c r="S18" s="14">
        <f t="shared" si="5"/>
        <v>2.0900467317056908</v>
      </c>
    </row>
    <row r="19" spans="1:19" x14ac:dyDescent="0.2">
      <c r="A19" s="8" t="s">
        <v>25</v>
      </c>
      <c r="B19" s="61">
        <f t="shared" si="0"/>
        <v>9.7372808914848079</v>
      </c>
      <c r="C19" s="62"/>
      <c r="D19" s="62"/>
      <c r="E19" s="61">
        <f>E41*L19</f>
        <v>1.7151191085151927</v>
      </c>
      <c r="F19" s="61">
        <v>0</v>
      </c>
      <c r="G19" s="61">
        <f t="shared" si="1"/>
        <v>0</v>
      </c>
      <c r="H19" s="126">
        <f>'ведомость учета '!V20</f>
        <v>11.452400000000001</v>
      </c>
      <c r="I19" s="127"/>
      <c r="J19" s="114">
        <f>'ведомость учета '!U20</f>
        <v>2.9424000000000001</v>
      </c>
      <c r="K19" s="16">
        <f t="shared" si="2"/>
        <v>3.8347777738846474</v>
      </c>
      <c r="L19" s="16">
        <f t="shared" si="6"/>
        <v>3.8347777738846477E-2</v>
      </c>
      <c r="M19" s="16">
        <f t="shared" si="3"/>
        <v>93.335199243111234</v>
      </c>
      <c r="P19" s="19">
        <f t="shared" si="4"/>
        <v>14.3948</v>
      </c>
      <c r="R19" s="19"/>
      <c r="S19" s="14">
        <f t="shared" si="5"/>
        <v>2.3525965382412348</v>
      </c>
    </row>
    <row r="20" spans="1:19" x14ac:dyDescent="0.2">
      <c r="A20" s="8" t="s">
        <v>26</v>
      </c>
      <c r="B20" s="61">
        <f t="shared" si="0"/>
        <v>12.769737680395655</v>
      </c>
      <c r="C20" s="62"/>
      <c r="D20" s="62"/>
      <c r="E20" s="61">
        <f>E41*L20</f>
        <v>2.2492543196043457</v>
      </c>
      <c r="F20" s="61">
        <v>0</v>
      </c>
      <c r="G20" s="61">
        <f t="shared" si="1"/>
        <v>0</v>
      </c>
      <c r="H20" s="126">
        <f>'ведомость учета '!V21</f>
        <v>15.018992000000001</v>
      </c>
      <c r="I20" s="127"/>
      <c r="J20" s="114">
        <f>'ведомость учета '!U21</f>
        <v>3.2007599999999998</v>
      </c>
      <c r="K20" s="16">
        <f t="shared" si="2"/>
        <v>5.0290329282727928</v>
      </c>
      <c r="L20" s="16">
        <f t="shared" si="6"/>
        <v>5.0290329282727926E-2</v>
      </c>
      <c r="M20" s="16">
        <f t="shared" si="3"/>
        <v>122.40234455229415</v>
      </c>
      <c r="P20" s="19">
        <f t="shared" si="4"/>
        <v>18.219752</v>
      </c>
      <c r="R20" s="19"/>
      <c r="S20" s="14">
        <f t="shared" si="5"/>
        <v>3.0852597348217663</v>
      </c>
    </row>
    <row r="21" spans="1:19" x14ac:dyDescent="0.2">
      <c r="A21" s="8" t="s">
        <v>27</v>
      </c>
      <c r="B21" s="61">
        <f t="shared" si="0"/>
        <v>14.255112590080181</v>
      </c>
      <c r="C21" s="62"/>
      <c r="D21" s="62"/>
      <c r="E21" s="61">
        <f>E41*L21</f>
        <v>2.5108874099198175</v>
      </c>
      <c r="F21" s="61">
        <v>0</v>
      </c>
      <c r="G21" s="61">
        <f t="shared" si="1"/>
        <v>0</v>
      </c>
      <c r="H21" s="126">
        <f>'ведомость учета '!V22</f>
        <v>16.765999999999998</v>
      </c>
      <c r="I21" s="127"/>
      <c r="J21" s="114">
        <f>'ведомость учета '!U22</f>
        <v>3.4106399999999999</v>
      </c>
      <c r="K21" s="16">
        <f t="shared" si="2"/>
        <v>5.6140096536053576</v>
      </c>
      <c r="L21" s="16">
        <f t="shared" si="6"/>
        <v>5.6140096536053577E-2</v>
      </c>
      <c r="M21" s="16">
        <f t="shared" si="3"/>
        <v>136.64017590286775</v>
      </c>
      <c r="N21" s="64">
        <f>MAX(H13:H36)</f>
        <v>16.765999999999998</v>
      </c>
      <c r="P21" s="19">
        <f>H21+J21</f>
        <v>20.176639999999999</v>
      </c>
      <c r="R21" s="19"/>
      <c r="S21" s="14">
        <f t="shared" si="5"/>
        <v>3.4441369110537998</v>
      </c>
    </row>
    <row r="22" spans="1:19" x14ac:dyDescent="0.2">
      <c r="A22" s="8" t="s">
        <v>28</v>
      </c>
      <c r="B22" s="61">
        <f t="shared" si="0"/>
        <v>14.186862178662377</v>
      </c>
      <c r="C22" s="62"/>
      <c r="D22" s="62"/>
      <c r="E22" s="61">
        <f>E41*L22</f>
        <v>2.4988658213376231</v>
      </c>
      <c r="F22" s="61">
        <v>0</v>
      </c>
      <c r="G22" s="61">
        <f t="shared" si="1"/>
        <v>0</v>
      </c>
      <c r="H22" s="126">
        <f>'ведомость учета '!V23</f>
        <v>16.685728000000001</v>
      </c>
      <c r="I22" s="127"/>
      <c r="J22" s="114">
        <f>'ведомость учета '!U23</f>
        <v>3.5082</v>
      </c>
      <c r="K22" s="16">
        <f t="shared" si="2"/>
        <v>5.5871309835043084</v>
      </c>
      <c r="L22" s="16">
        <f t="shared" si="6"/>
        <v>5.5871309835043084E-2</v>
      </c>
      <c r="M22" s="16">
        <f t="shared" si="3"/>
        <v>135.98597214525864</v>
      </c>
      <c r="P22" s="19">
        <f t="shared" si="4"/>
        <v>20.193928</v>
      </c>
      <c r="R22" s="19"/>
      <c r="S22" s="14">
        <f t="shared" si="5"/>
        <v>3.4276471246930638</v>
      </c>
    </row>
    <row r="23" spans="1:19" x14ac:dyDescent="0.2">
      <c r="A23" s="8" t="s">
        <v>29</v>
      </c>
      <c r="B23" s="61">
        <f t="shared" si="0"/>
        <v>13.908840719992719</v>
      </c>
      <c r="C23" s="62"/>
      <c r="D23" s="62"/>
      <c r="E23" s="61">
        <f>E41*L23</f>
        <v>2.4498952800072815</v>
      </c>
      <c r="F23" s="61">
        <v>0</v>
      </c>
      <c r="G23" s="61">
        <f t="shared" si="1"/>
        <v>0</v>
      </c>
      <c r="H23" s="126">
        <f>'ведомость учета '!V24</f>
        <v>16.358736</v>
      </c>
      <c r="I23" s="127"/>
      <c r="J23" s="114">
        <f>'ведомость учета '!U24</f>
        <v>3.5613600000000001</v>
      </c>
      <c r="K23" s="16">
        <f t="shared" si="2"/>
        <v>5.4776393787893056</v>
      </c>
      <c r="L23" s="16">
        <f t="shared" si="6"/>
        <v>5.4776393787893056E-2</v>
      </c>
      <c r="M23" s="16">
        <f t="shared" si="3"/>
        <v>133.32104047408896</v>
      </c>
      <c r="P23" s="19">
        <f t="shared" si="4"/>
        <v>19.920096000000001</v>
      </c>
      <c r="R23" s="19"/>
      <c r="S23" s="14">
        <f t="shared" si="5"/>
        <v>3.3604751566136581</v>
      </c>
    </row>
    <row r="24" spans="1:19" x14ac:dyDescent="0.2">
      <c r="A24" s="8" t="s">
        <v>30</v>
      </c>
      <c r="B24" s="61">
        <f t="shared" si="0"/>
        <v>12.714104820620268</v>
      </c>
      <c r="C24" s="62"/>
      <c r="D24" s="62"/>
      <c r="E24" s="61">
        <f>E41*L24</f>
        <v>2.2394551793797319</v>
      </c>
      <c r="F24" s="61">
        <v>0</v>
      </c>
      <c r="G24" s="61">
        <f t="shared" si="1"/>
        <v>0</v>
      </c>
      <c r="H24" s="126">
        <f>'ведомость учета '!V25</f>
        <v>14.95356</v>
      </c>
      <c r="I24" s="127"/>
      <c r="J24" s="114">
        <f>'ведомость учета '!U25</f>
        <v>3.5333999999999999</v>
      </c>
      <c r="K24" s="16">
        <f t="shared" si="2"/>
        <v>5.0071233565410314</v>
      </c>
      <c r="L24" s="16">
        <f>K24/100</f>
        <v>5.0071233565410316E-2</v>
      </c>
      <c r="M24" s="16">
        <f t="shared" si="3"/>
        <v>121.86908438351946</v>
      </c>
      <c r="P24" s="19">
        <f t="shared" si="4"/>
        <v>18.48696</v>
      </c>
      <c r="R24" s="19"/>
      <c r="S24" s="14">
        <f t="shared" si="5"/>
        <v>3.0718184389632386</v>
      </c>
    </row>
    <row r="25" spans="1:19" x14ac:dyDescent="0.2">
      <c r="A25" s="8" t="s">
        <v>31</v>
      </c>
      <c r="B25" s="61">
        <f t="shared" si="0"/>
        <v>13.734432826912798</v>
      </c>
      <c r="C25" s="62"/>
      <c r="D25" s="62"/>
      <c r="E25" s="61">
        <f>E41*L25</f>
        <v>2.4191751730872033</v>
      </c>
      <c r="F25" s="61">
        <v>0</v>
      </c>
      <c r="G25" s="61">
        <f t="shared" si="1"/>
        <v>0</v>
      </c>
      <c r="H25" s="126">
        <f>'ведомость учета '!V26</f>
        <v>16.153608000000002</v>
      </c>
      <c r="I25" s="127"/>
      <c r="J25" s="114">
        <f>'ведомость учета '!U26</f>
        <v>3.4802399999999998</v>
      </c>
      <c r="K25" s="16">
        <f t="shared" si="2"/>
        <v>5.4089533134055081</v>
      </c>
      <c r="L25" s="16">
        <f t="shared" si="6"/>
        <v>5.4089533134055082E-2</v>
      </c>
      <c r="M25" s="16">
        <f t="shared" si="3"/>
        <v>131.64928060276586</v>
      </c>
      <c r="P25" s="19">
        <f t="shared" si="4"/>
        <v>19.633848</v>
      </c>
      <c r="R25" s="19"/>
      <c r="S25" s="14">
        <f t="shared" si="5"/>
        <v>3.3183369652567074</v>
      </c>
    </row>
    <row r="26" spans="1:19" x14ac:dyDescent="0.2">
      <c r="A26" s="8" t="s">
        <v>32</v>
      </c>
      <c r="B26" s="61">
        <f t="shared" si="0"/>
        <v>13.501127155034112</v>
      </c>
      <c r="C26" s="62"/>
      <c r="D26" s="62"/>
      <c r="E26" s="61">
        <f>E41*L26</f>
        <v>2.3780808449658859</v>
      </c>
      <c r="F26" s="61">
        <v>0</v>
      </c>
      <c r="G26" s="61">
        <f t="shared" si="1"/>
        <v>0</v>
      </c>
      <c r="H26" s="126">
        <f>'ведомость учета '!V27</f>
        <v>15.879207999999998</v>
      </c>
      <c r="I26" s="127"/>
      <c r="J26" s="114">
        <f>'ведомость учета '!U27</f>
        <v>3.58812</v>
      </c>
      <c r="K26" s="16">
        <f t="shared" si="2"/>
        <v>5.3170718718601586</v>
      </c>
      <c r="L26" s="16">
        <f>K26/100</f>
        <v>5.3170718718601587E-2</v>
      </c>
      <c r="M26" s="16">
        <f t="shared" si="3"/>
        <v>129.41296518658146</v>
      </c>
      <c r="P26" s="19">
        <f t="shared" si="4"/>
        <v>19.467327999999998</v>
      </c>
      <c r="R26" s="19"/>
      <c r="S26" s="14">
        <f t="shared" si="5"/>
        <v>3.2619686503101981</v>
      </c>
    </row>
    <row r="27" spans="1:19" x14ac:dyDescent="0.2">
      <c r="A27" s="8" t="s">
        <v>33</v>
      </c>
      <c r="B27" s="61">
        <f t="shared" si="0"/>
        <v>13.113642484191173</v>
      </c>
      <c r="C27" s="62"/>
      <c r="D27" s="62"/>
      <c r="E27" s="61">
        <f>E41*L27</f>
        <v>2.3098295158088296</v>
      </c>
      <c r="F27" s="61">
        <v>0</v>
      </c>
      <c r="G27" s="61">
        <f t="shared" si="1"/>
        <v>0</v>
      </c>
      <c r="H27" s="126">
        <f>'ведомость учета '!V28</f>
        <v>15.423472000000002</v>
      </c>
      <c r="I27" s="127"/>
      <c r="J27" s="114">
        <f>'ведомость учета '!U28</f>
        <v>3.5466000000000002</v>
      </c>
      <c r="K27" s="16">
        <f t="shared" si="2"/>
        <v>5.1644709948772478</v>
      </c>
      <c r="L27" s="16">
        <f t="shared" si="6"/>
        <v>5.1644709948772481E-2</v>
      </c>
      <c r="M27" s="16">
        <f t="shared" si="3"/>
        <v>125.69879083341023</v>
      </c>
      <c r="P27" s="19">
        <f t="shared" si="4"/>
        <v>18.970072000000002</v>
      </c>
      <c r="R27" s="19"/>
      <c r="S27" s="14">
        <f t="shared" si="5"/>
        <v>3.1683495891569113</v>
      </c>
    </row>
    <row r="28" spans="1:19" x14ac:dyDescent="0.2">
      <c r="A28" s="8" t="s">
        <v>34</v>
      </c>
      <c r="B28" s="61">
        <f t="shared" si="0"/>
        <v>12.019799384555645</v>
      </c>
      <c r="C28" s="62"/>
      <c r="D28" s="62"/>
      <c r="E28" s="61">
        <f>E41*L28</f>
        <v>2.1171606154443556</v>
      </c>
      <c r="F28" s="61">
        <v>0</v>
      </c>
      <c r="G28" s="61">
        <f t="shared" si="1"/>
        <v>0</v>
      </c>
      <c r="H28" s="126">
        <f>'ведомость учета '!V29</f>
        <v>14.13696</v>
      </c>
      <c r="I28" s="127"/>
      <c r="J28" s="114">
        <f>'ведомость учета '!U29</f>
        <v>3.7692000000000001</v>
      </c>
      <c r="K28" s="16">
        <f t="shared" si="2"/>
        <v>4.7336890082686862</v>
      </c>
      <c r="L28" s="16">
        <f t="shared" si="6"/>
        <v>4.7336890082686864E-2</v>
      </c>
      <c r="M28" s="16">
        <f t="shared" si="3"/>
        <v>115.21392706261514</v>
      </c>
      <c r="P28" s="19">
        <f t="shared" si="4"/>
        <v>17.90616</v>
      </c>
      <c r="R28" s="19"/>
      <c r="S28" s="14">
        <f t="shared" si="5"/>
        <v>2.9040692917864206</v>
      </c>
    </row>
    <row r="29" spans="1:19" x14ac:dyDescent="0.2">
      <c r="A29" s="8" t="s">
        <v>35</v>
      </c>
      <c r="B29" s="61">
        <f t="shared" si="0"/>
        <v>11.01697270461133</v>
      </c>
      <c r="C29" s="62"/>
      <c r="D29" s="62"/>
      <c r="E29" s="61">
        <f>E41*L29</f>
        <v>1.9405232953886671</v>
      </c>
      <c r="F29" s="61">
        <v>0</v>
      </c>
      <c r="G29" s="61">
        <f t="shared" si="1"/>
        <v>0</v>
      </c>
      <c r="H29" s="126">
        <f>'ведомость учета '!V30</f>
        <v>12.957495999999997</v>
      </c>
      <c r="I29" s="127"/>
      <c r="J29" s="114">
        <f>'ведомость учета '!U30</f>
        <v>3.95472</v>
      </c>
      <c r="K29" s="16">
        <f t="shared" si="2"/>
        <v>4.3387514988997253</v>
      </c>
      <c r="L29" s="16">
        <f t="shared" si="6"/>
        <v>4.3387514988997254E-2</v>
      </c>
      <c r="M29" s="16">
        <f t="shared" si="3"/>
        <v>105.60148709893268</v>
      </c>
      <c r="P29" s="19">
        <f t="shared" si="4"/>
        <v>16.912215999999997</v>
      </c>
      <c r="R29" s="19"/>
      <c r="S29" s="14">
        <f t="shared" si="5"/>
        <v>2.6617792108094931</v>
      </c>
    </row>
    <row r="30" spans="1:19" x14ac:dyDescent="0.2">
      <c r="A30" s="8" t="s">
        <v>36</v>
      </c>
      <c r="B30" s="61">
        <f t="shared" si="0"/>
        <v>10.353099034610418</v>
      </c>
      <c r="C30" s="62"/>
      <c r="D30" s="62"/>
      <c r="E30" s="61">
        <f>E41*L30</f>
        <v>1.8235889653895814</v>
      </c>
      <c r="F30" s="61">
        <v>0</v>
      </c>
      <c r="G30" s="61">
        <f t="shared" si="1"/>
        <v>0</v>
      </c>
      <c r="H30" s="126">
        <f>'ведомость учета '!V31</f>
        <v>12.176687999999999</v>
      </c>
      <c r="I30" s="127"/>
      <c r="J30" s="114">
        <f>'ведомость учета '!U31</f>
        <v>3.9781200000000001</v>
      </c>
      <c r="K30" s="16">
        <f t="shared" si="2"/>
        <v>4.0773019194167075</v>
      </c>
      <c r="L30" s="16">
        <f t="shared" si="6"/>
        <v>4.0773019194167072E-2</v>
      </c>
      <c r="M30" s="16">
        <f t="shared" si="3"/>
        <v>99.238028762635039</v>
      </c>
      <c r="P30" s="19">
        <f t="shared" si="4"/>
        <v>16.154807999999999</v>
      </c>
      <c r="R30" s="19"/>
      <c r="S30" s="14">
        <f t="shared" si="5"/>
        <v>2.5013825954423159</v>
      </c>
    </row>
    <row r="31" spans="1:19" x14ac:dyDescent="0.2">
      <c r="A31" s="8" t="s">
        <v>37</v>
      </c>
      <c r="B31" s="61">
        <f t="shared" si="0"/>
        <v>9.8189650843008742</v>
      </c>
      <c r="C31" s="62"/>
      <c r="D31" s="62"/>
      <c r="E31" s="61">
        <f>E41*L31</f>
        <v>1.7295069156991254</v>
      </c>
      <c r="F31" s="61">
        <v>0</v>
      </c>
      <c r="G31" s="61">
        <f t="shared" si="1"/>
        <v>0</v>
      </c>
      <c r="H31" s="126">
        <f>'ведомость учета '!V32</f>
        <v>11.548472</v>
      </c>
      <c r="I31" s="127"/>
      <c r="J31" s="114">
        <f>'ведомость учета '!U32</f>
        <v>4.0437599999999998</v>
      </c>
      <c r="K31" s="16">
        <f t="shared" si="2"/>
        <v>3.8669469934624341</v>
      </c>
      <c r="L31" s="16">
        <f t="shared" si="6"/>
        <v>3.8669469934624341E-2</v>
      </c>
      <c r="M31" s="16">
        <f t="shared" si="3"/>
        <v>94.118170433576466</v>
      </c>
      <c r="P31" s="19">
        <f t="shared" si="4"/>
        <v>15.592231999999999</v>
      </c>
      <c r="R31" s="19"/>
      <c r="S31" s="14">
        <f t="shared" si="5"/>
        <v>2.3723320220369377</v>
      </c>
    </row>
    <row r="32" spans="1:19" x14ac:dyDescent="0.2">
      <c r="A32" s="8" t="s">
        <v>38</v>
      </c>
      <c r="B32" s="61">
        <f t="shared" si="0"/>
        <v>9.2736895978240632</v>
      </c>
      <c r="C32" s="62"/>
      <c r="D32" s="62"/>
      <c r="E32" s="61">
        <f>E41*L32</f>
        <v>1.6334624021759372</v>
      </c>
      <c r="F32" s="61">
        <v>0</v>
      </c>
      <c r="G32" s="61">
        <f t="shared" si="1"/>
        <v>0</v>
      </c>
      <c r="H32" s="126">
        <f>'ведомость учета '!V33</f>
        <v>10.907152</v>
      </c>
      <c r="I32" s="127"/>
      <c r="J32" s="114">
        <f>'ведомость учета '!U33</f>
        <v>4.0101599999999999</v>
      </c>
      <c r="K32" s="16">
        <f t="shared" si="2"/>
        <v>3.6522042598915059</v>
      </c>
      <c r="L32" s="16">
        <f t="shared" si="6"/>
        <v>3.6522042598915061E-2</v>
      </c>
      <c r="M32" s="16">
        <f t="shared" si="3"/>
        <v>88.891516633622572</v>
      </c>
      <c r="P32" s="19">
        <f t="shared" si="4"/>
        <v>14.917311999999999</v>
      </c>
      <c r="R32" s="19"/>
      <c r="S32" s="14">
        <f t="shared" si="5"/>
        <v>2.2405895739994204</v>
      </c>
    </row>
    <row r="33" spans="1:19" x14ac:dyDescent="0.2">
      <c r="A33" s="8" t="s">
        <v>39</v>
      </c>
      <c r="B33" s="61">
        <f t="shared" si="0"/>
        <v>8.7676271492009139</v>
      </c>
      <c r="C33" s="62"/>
      <c r="D33" s="62"/>
      <c r="E33" s="61">
        <f>E41*L33</f>
        <v>1.5443248507990863</v>
      </c>
      <c r="F33" s="61">
        <v>0</v>
      </c>
      <c r="G33" s="61">
        <f t="shared" si="1"/>
        <v>0</v>
      </c>
      <c r="H33" s="126">
        <f>'ведомость учета '!V34</f>
        <v>10.311952</v>
      </c>
      <c r="I33" s="127"/>
      <c r="J33" s="114">
        <f>'ведомость учета '!U34</f>
        <v>3.9208799999999999</v>
      </c>
      <c r="K33" s="16">
        <f t="shared" si="2"/>
        <v>3.4529045732741901</v>
      </c>
      <c r="L33" s="16">
        <f t="shared" si="6"/>
        <v>3.4529045732741903E-2</v>
      </c>
      <c r="M33" s="16">
        <f t="shared" si="3"/>
        <v>84.040733340208106</v>
      </c>
      <c r="P33" s="19">
        <f t="shared" si="4"/>
        <v>14.232832</v>
      </c>
      <c r="R33" s="19"/>
      <c r="S33" s="14">
        <f t="shared" si="5"/>
        <v>2.1183212756897922</v>
      </c>
    </row>
    <row r="34" spans="1:19" x14ac:dyDescent="0.2">
      <c r="A34" s="9" t="s">
        <v>40</v>
      </c>
      <c r="B34" s="61">
        <f t="shared" si="0"/>
        <v>8.6747674106444173</v>
      </c>
      <c r="C34" s="62"/>
      <c r="D34" s="62"/>
      <c r="E34" s="61">
        <f>E41*L34</f>
        <v>1.5279685893555817</v>
      </c>
      <c r="F34" s="61">
        <v>0</v>
      </c>
      <c r="G34" s="61">
        <f t="shared" si="1"/>
        <v>0</v>
      </c>
      <c r="H34" s="126">
        <f>'ведомость учета '!V35</f>
        <v>10.202736</v>
      </c>
      <c r="I34" s="127"/>
      <c r="J34" s="114">
        <f>'ведомость учета '!U35</f>
        <v>3.6953999999999998</v>
      </c>
      <c r="K34" s="16">
        <f t="shared" si="2"/>
        <v>3.4163341522836044</v>
      </c>
      <c r="L34" s="16">
        <f>K34/100</f>
        <v>3.4163341522836045E-2</v>
      </c>
      <c r="M34" s="16">
        <f t="shared" si="3"/>
        <v>83.150640685346616</v>
      </c>
      <c r="P34" s="19">
        <f t="shared" si="4"/>
        <v>13.898135999999999</v>
      </c>
      <c r="R34" s="19"/>
      <c r="S34" s="14">
        <f t="shared" si="5"/>
        <v>2.0958857003064177</v>
      </c>
    </row>
    <row r="35" spans="1:19" x14ac:dyDescent="0.2">
      <c r="A35" s="8" t="s">
        <v>41</v>
      </c>
      <c r="B35" s="61">
        <f t="shared" si="0"/>
        <v>8.4566028007366381</v>
      </c>
      <c r="C35" s="62"/>
      <c r="D35" s="62"/>
      <c r="E35" s="61">
        <f>E41*L35</f>
        <v>1.4895411992633625</v>
      </c>
      <c r="F35" s="61">
        <v>0</v>
      </c>
      <c r="G35" s="61">
        <f t="shared" si="1"/>
        <v>0</v>
      </c>
      <c r="H35" s="126">
        <f>'ведомость учета '!V36</f>
        <v>9.9461440000000003</v>
      </c>
      <c r="I35" s="127"/>
      <c r="J35" s="114">
        <f>'ведомость учета '!U36</f>
        <v>3.2338800000000001</v>
      </c>
      <c r="K35" s="16">
        <f t="shared" si="2"/>
        <v>3.3304156287814033</v>
      </c>
      <c r="L35" s="16">
        <f t="shared" si="6"/>
        <v>3.3304156287814031E-2</v>
      </c>
      <c r="M35" s="16">
        <f t="shared" si="3"/>
        <v>81.059457575763616</v>
      </c>
      <c r="P35" s="15">
        <v>16637</v>
      </c>
      <c r="R35" s="19"/>
      <c r="S35" s="14">
        <f t="shared" si="5"/>
        <v>2.0431755739625603</v>
      </c>
    </row>
    <row r="36" spans="1:19" x14ac:dyDescent="0.2">
      <c r="A36" s="8" t="s">
        <v>42</v>
      </c>
      <c r="B36" s="61">
        <f t="shared" si="0"/>
        <v>8.2347923645860881</v>
      </c>
      <c r="C36" s="62"/>
      <c r="D36" s="62"/>
      <c r="E36" s="61">
        <f>E41*L36</f>
        <v>1.4504716354139122</v>
      </c>
      <c r="F36" s="61">
        <v>0</v>
      </c>
      <c r="G36" s="61">
        <f t="shared" si="1"/>
        <v>0</v>
      </c>
      <c r="H36" s="126">
        <f>'ведомость учета '!V37</f>
        <v>9.6852640000000001</v>
      </c>
      <c r="I36" s="127"/>
      <c r="J36" s="114">
        <f>'ведомость учета '!U37</f>
        <v>2.8455599999999999</v>
      </c>
      <c r="K36" s="16">
        <f>H36*$K$37/$H$37</f>
        <v>3.2430612903326042</v>
      </c>
      <c r="L36" s="16">
        <f>K36/100</f>
        <v>3.2430612903326043E-2</v>
      </c>
      <c r="M36" s="16">
        <f>$J$38*L36</f>
        <v>78.933327962883979</v>
      </c>
      <c r="P36" s="19">
        <f t="shared" si="4"/>
        <v>12.530823999999999</v>
      </c>
      <c r="R36" s="19"/>
      <c r="S36" s="14">
        <f t="shared" si="5"/>
        <v>1.9895845899857194</v>
      </c>
    </row>
    <row r="37" spans="1:19" ht="25.5" x14ac:dyDescent="0.2">
      <c r="A37" s="10" t="s">
        <v>43</v>
      </c>
      <c r="B37" s="61">
        <f>SUM(B13:B36)</f>
        <v>253.92034338461545</v>
      </c>
      <c r="C37" s="62"/>
      <c r="D37" s="62"/>
      <c r="E37" s="61">
        <f>SUM(E13:E36)</f>
        <v>44.725384615384613</v>
      </c>
      <c r="F37" s="61">
        <f>SUM(F13:F36)</f>
        <v>0</v>
      </c>
      <c r="G37" s="61">
        <f>SUM(G13:G36)</f>
        <v>0</v>
      </c>
      <c r="H37" s="126">
        <f>SUM(H13:H36)</f>
        <v>298.64572800000002</v>
      </c>
      <c r="I37" s="126"/>
      <c r="J37" s="115">
        <f>SUM(J13:J36)</f>
        <v>78.513360000000006</v>
      </c>
      <c r="K37" s="14">
        <v>100</v>
      </c>
      <c r="L37" s="16">
        <f>SUM(L13:L36)</f>
        <v>0.99999999999999989</v>
      </c>
      <c r="M37" s="16">
        <f>SUM(M13:M36)</f>
        <v>2433.9141600000003</v>
      </c>
      <c r="P37" s="19">
        <f>H37+J37</f>
        <v>377.159088</v>
      </c>
      <c r="Q37" s="14">
        <f>8.10363+8.10329+8.14086+8.09249+8.26614+8.42305+8.8819+12.0955+13.01982+12.95678+12.59935+11.41485+13.00456+13.1476+12.3735+11.41104+10.09829+9.58078+9.02626+8.67086+8.47279+8.53086+8.43841+8.3009</f>
        <v>241.15351000000001</v>
      </c>
      <c r="S37" s="14">
        <f>SUM(S13:S36)</f>
        <v>61.348966666666655</v>
      </c>
    </row>
    <row r="38" spans="1:19" ht="38.25" x14ac:dyDescent="0.2">
      <c r="A38" s="10" t="s">
        <v>44</v>
      </c>
      <c r="B38" s="65"/>
      <c r="C38" s="65"/>
      <c r="D38" s="65"/>
      <c r="E38" s="53">
        <f>E40</f>
        <v>1162.8599999999999</v>
      </c>
      <c r="F38" s="53">
        <f>F37*31</f>
        <v>0</v>
      </c>
      <c r="G38" s="53">
        <f>G37*31</f>
        <v>0</v>
      </c>
      <c r="H38" s="116">
        <f>H37*31</f>
        <v>9258.0175680000011</v>
      </c>
      <c r="I38" s="128"/>
      <c r="J38" s="116">
        <f>J37*31</f>
        <v>2433.9141600000003</v>
      </c>
    </row>
    <row r="39" spans="1:19" s="66" customFormat="1" hidden="1" x14ac:dyDescent="0.2">
      <c r="E39" s="67">
        <f>E40/26</f>
        <v>44.725384615384613</v>
      </c>
      <c r="F39" s="66">
        <v>26</v>
      </c>
      <c r="G39" s="66">
        <v>31</v>
      </c>
      <c r="H39" s="106" t="s">
        <v>45</v>
      </c>
      <c r="I39" s="106"/>
      <c r="J39" s="106">
        <v>1840.4690000000001</v>
      </c>
    </row>
    <row r="40" spans="1:19" s="66" customFormat="1" hidden="1" x14ac:dyDescent="0.2">
      <c r="E40" s="67">
        <f>E44</f>
        <v>1162.8599999999999</v>
      </c>
      <c r="F40" s="68">
        <v>19.274000000000001</v>
      </c>
      <c r="G40" s="68">
        <v>0</v>
      </c>
      <c r="H40" s="108"/>
      <c r="I40" s="106"/>
      <c r="J40" s="106">
        <f>J39/30</f>
        <v>61.348966666666669</v>
      </c>
    </row>
    <row r="41" spans="1:19" s="66" customFormat="1" hidden="1" x14ac:dyDescent="0.2">
      <c r="E41" s="67">
        <f>E38/26</f>
        <v>44.725384615384613</v>
      </c>
      <c r="F41" s="68">
        <f>F40/F39</f>
        <v>0.74130769230769233</v>
      </c>
      <c r="G41" s="68">
        <f>G40/G39</f>
        <v>0</v>
      </c>
      <c r="H41" s="106"/>
      <c r="I41" s="129">
        <v>1001</v>
      </c>
      <c r="J41" s="106">
        <f>465.52-461.86</f>
        <v>3.6599999999999682</v>
      </c>
      <c r="K41" s="66">
        <f>J41/3*3600</f>
        <v>4391.9999999999618</v>
      </c>
      <c r="Q41" s="66">
        <v>1719.6780000000001</v>
      </c>
    </row>
    <row r="42" spans="1:19" s="66" customFormat="1" hidden="1" x14ac:dyDescent="0.2">
      <c r="E42" s="69"/>
      <c r="F42" s="68">
        <v>0.74099999999999999</v>
      </c>
      <c r="G42" s="68">
        <v>0</v>
      </c>
      <c r="H42" s="106"/>
      <c r="I42" s="106" t="s">
        <v>70</v>
      </c>
      <c r="J42" s="106">
        <f>382.58-380.06</f>
        <v>2.5199999999999818</v>
      </c>
      <c r="K42" s="66">
        <f>J42/3*7200</f>
        <v>6047.9999999999563</v>
      </c>
    </row>
    <row r="43" spans="1:19" s="66" customFormat="1" hidden="1" x14ac:dyDescent="0.2">
      <c r="E43" s="69"/>
      <c r="F43" s="70"/>
      <c r="G43" s="70"/>
      <c r="H43" s="106"/>
      <c r="I43" s="106">
        <v>1016</v>
      </c>
      <c r="J43" s="106">
        <f>396.37-393.86</f>
        <v>2.5099999999999909</v>
      </c>
      <c r="K43" s="66">
        <f>J43/3*4800</f>
        <v>4015.9999999999854</v>
      </c>
      <c r="L43" s="71"/>
      <c r="M43" s="71"/>
    </row>
    <row r="44" spans="1:19" s="66" customFormat="1" hidden="1" x14ac:dyDescent="0.2">
      <c r="E44" s="67">
        <v>1162.8599999999999</v>
      </c>
      <c r="F44" s="70"/>
      <c r="G44" s="70"/>
      <c r="H44" s="106"/>
      <c r="I44" s="106">
        <v>1020</v>
      </c>
      <c r="J44" s="106">
        <f>3.79-3.79</f>
        <v>0</v>
      </c>
      <c r="K44" s="66">
        <f t="shared" ref="K44" si="7">J44/3</f>
        <v>0</v>
      </c>
      <c r="P44" s="72">
        <v>1270776</v>
      </c>
    </row>
    <row r="45" spans="1:19" s="66" customFormat="1" hidden="1" x14ac:dyDescent="0.2">
      <c r="E45" s="69"/>
      <c r="F45" s="70"/>
      <c r="G45" s="70"/>
      <c r="H45" s="106"/>
      <c r="I45" s="106">
        <v>1032</v>
      </c>
      <c r="J45" s="106">
        <f>257.3-257.05</f>
        <v>0.25</v>
      </c>
      <c r="K45" s="66">
        <f>J45/3*4800</f>
        <v>400</v>
      </c>
      <c r="N45" s="66">
        <v>905711</v>
      </c>
    </row>
    <row r="46" spans="1:19" s="66" customFormat="1" hidden="1" x14ac:dyDescent="0.2">
      <c r="E46" s="69"/>
      <c r="F46" s="70"/>
      <c r="G46" s="70"/>
      <c r="H46" s="106"/>
      <c r="I46" s="106">
        <v>1045</v>
      </c>
      <c r="J46" s="106">
        <f>1383.66-1372.5</f>
        <v>11.160000000000082</v>
      </c>
      <c r="K46" s="66">
        <f>J46/3*3600</f>
        <v>13392.000000000098</v>
      </c>
    </row>
    <row r="47" spans="1:19" s="66" customFormat="1" hidden="1" x14ac:dyDescent="0.2">
      <c r="E47" s="69"/>
      <c r="F47" s="70"/>
      <c r="G47" s="70"/>
      <c r="H47" s="106"/>
      <c r="I47" s="106">
        <v>1048</v>
      </c>
      <c r="J47" s="106">
        <f>1207.41-1202.87</f>
        <v>4.540000000000191</v>
      </c>
      <c r="K47" s="66">
        <f>J47/3*3600</f>
        <v>5448.0000000002292</v>
      </c>
    </row>
    <row r="48" spans="1:19" s="73" customFormat="1" x14ac:dyDescent="0.2">
      <c r="A48" s="113"/>
      <c r="B48" s="113"/>
      <c r="C48" s="113"/>
      <c r="D48" s="113"/>
      <c r="E48" s="112"/>
      <c r="F48" s="130"/>
      <c r="G48" s="130"/>
      <c r="H48" s="113"/>
      <c r="I48" s="113"/>
      <c r="J48" s="113"/>
    </row>
    <row r="49" spans="1:11" ht="15" x14ac:dyDescent="0.25">
      <c r="A49" s="87" t="s">
        <v>46</v>
      </c>
      <c r="B49" s="2"/>
      <c r="C49" s="2"/>
      <c r="D49" s="2"/>
      <c r="E49" s="131"/>
      <c r="F49" s="132"/>
      <c r="G49" s="132"/>
      <c r="I49" s="113">
        <v>2012</v>
      </c>
      <c r="J49" s="113">
        <f>1115.2-1112.66</f>
        <v>2.5399999999999636</v>
      </c>
      <c r="K49" s="14">
        <f>J49*3600</f>
        <v>9143.999999999869</v>
      </c>
    </row>
    <row r="50" spans="1:11" ht="15" x14ac:dyDescent="0.25">
      <c r="A50" s="87" t="s">
        <v>98</v>
      </c>
      <c r="B50" s="2"/>
      <c r="C50" s="2"/>
      <c r="D50" s="2"/>
      <c r="E50" s="131"/>
      <c r="F50" s="132"/>
      <c r="G50" s="2"/>
      <c r="H50" s="87" t="s">
        <v>47</v>
      </c>
      <c r="K50" s="14">
        <f>K41+K42+K44+K45+K46+K47+K49</f>
        <v>38824.000000000116</v>
      </c>
    </row>
    <row r="51" spans="1:11" ht="15" x14ac:dyDescent="0.25">
      <c r="A51" s="87"/>
      <c r="B51" s="2"/>
      <c r="C51" s="2"/>
      <c r="D51" s="2"/>
      <c r="E51" s="131"/>
      <c r="F51" s="132"/>
      <c r="G51" s="2"/>
      <c r="H51" s="87"/>
    </row>
    <row r="52" spans="1:11" ht="15" x14ac:dyDescent="0.25">
      <c r="A52" s="87"/>
      <c r="B52" s="2"/>
      <c r="C52" s="2"/>
      <c r="D52" s="2"/>
      <c r="E52" s="131"/>
      <c r="F52" s="132"/>
      <c r="G52" s="2"/>
      <c r="H52" s="87"/>
    </row>
    <row r="53" spans="1:11" ht="15" hidden="1" x14ac:dyDescent="0.25">
      <c r="A53" s="15" t="s">
        <v>48</v>
      </c>
      <c r="B53" s="15"/>
      <c r="E53" s="20"/>
      <c r="F53" s="74"/>
      <c r="H53" s="87"/>
    </row>
    <row r="54" spans="1:11" ht="15" hidden="1" x14ac:dyDescent="0.25">
      <c r="A54" s="15" t="s">
        <v>49</v>
      </c>
      <c r="B54" s="15"/>
      <c r="C54" s="59"/>
      <c r="D54" s="59"/>
      <c r="E54" s="59"/>
      <c r="F54" s="59"/>
      <c r="H54" s="87"/>
      <c r="I54" s="87"/>
      <c r="K54" s="59"/>
    </row>
  </sheetData>
  <mergeCells count="11">
    <mergeCell ref="A8:A12"/>
    <mergeCell ref="B8:C8"/>
    <mergeCell ref="D8:G8"/>
    <mergeCell ref="H8:I9"/>
    <mergeCell ref="J8:J11"/>
    <mergeCell ref="B9:B11"/>
    <mergeCell ref="C9:C11"/>
    <mergeCell ref="D9:D11"/>
    <mergeCell ref="E9:E11"/>
    <mergeCell ref="F9:F11"/>
    <mergeCell ref="G9:G11"/>
  </mergeCells>
  <pageMargins left="0.59055118110236227" right="0.39370078740157483" top="0.74803149606299213" bottom="0.74803149606299213" header="0.31496062992125984" footer="0.31496062992125984"/>
  <pageSetup paperSize="9" scale="9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3"/>
  <sheetViews>
    <sheetView view="pageBreakPreview" topLeftCell="A5" zoomScaleNormal="100" zoomScaleSheetLayoutView="100" workbookViewId="0">
      <selection activeCell="D14" sqref="D14"/>
    </sheetView>
  </sheetViews>
  <sheetFormatPr defaultColWidth="9.140625" defaultRowHeight="12.75" x14ac:dyDescent="0.2"/>
  <cols>
    <col min="1" max="1" width="7.42578125" style="2" customWidth="1"/>
    <col min="2" max="2" width="7.7109375" style="2" customWidth="1"/>
    <col min="3" max="3" width="8.5703125" style="2" customWidth="1"/>
    <col min="4" max="4" width="9.28515625" style="2" customWidth="1"/>
    <col min="5" max="5" width="8.28515625" style="2" customWidth="1"/>
    <col min="6" max="6" width="9.42578125" style="2" customWidth="1"/>
    <col min="7" max="7" width="5.28515625" style="2" customWidth="1"/>
    <col min="8" max="8" width="9" style="2" customWidth="1"/>
    <col min="9" max="9" width="4.5703125" style="2" customWidth="1"/>
    <col min="10" max="10" width="3.85546875" style="2" customWidth="1"/>
    <col min="11" max="11" width="4.7109375" style="2" customWidth="1"/>
    <col min="12" max="12" width="4.85546875" style="2" customWidth="1"/>
    <col min="13" max="13" width="4.7109375" style="2" customWidth="1"/>
    <col min="14" max="15" width="4.7109375" style="2" hidden="1" customWidth="1"/>
    <col min="16" max="16" width="6" style="2" hidden="1" customWidth="1"/>
    <col min="17" max="17" width="8.42578125" style="2" customWidth="1"/>
    <col min="18" max="18" width="6.5703125" style="2" customWidth="1"/>
    <col min="19" max="19" width="7.42578125" style="2" customWidth="1"/>
    <col min="20" max="20" width="12.28515625" style="2" customWidth="1"/>
    <col min="21" max="21" width="10.42578125" style="2" bestFit="1" customWidth="1"/>
    <col min="22" max="22" width="9.140625" style="2" customWidth="1"/>
    <col min="23" max="23" width="5.85546875" style="14" hidden="1" customWidth="1"/>
    <col min="24" max="24" width="5.42578125" style="14" hidden="1" customWidth="1"/>
    <col min="25" max="25" width="4.140625" style="14" hidden="1" customWidth="1"/>
    <col min="26" max="26" width="9" style="14" hidden="1" customWidth="1"/>
    <col min="27" max="29" width="9.140625" style="76" hidden="1" customWidth="1"/>
    <col min="30" max="258" width="9.140625" style="14"/>
    <col min="259" max="259" width="7.42578125" style="14" customWidth="1"/>
    <col min="260" max="260" width="9.140625" style="14"/>
    <col min="261" max="261" width="9.5703125" style="14" customWidth="1"/>
    <col min="262" max="262" width="9.140625" style="14"/>
    <col min="263" max="263" width="9.28515625" style="14" customWidth="1"/>
    <col min="264" max="264" width="7.7109375" style="14" customWidth="1"/>
    <col min="265" max="265" width="6.7109375" style="14" customWidth="1"/>
    <col min="266" max="266" width="6.42578125" style="14" customWidth="1"/>
    <col min="267" max="267" width="6" style="14" customWidth="1"/>
    <col min="268" max="268" width="6.28515625" style="14" customWidth="1"/>
    <col min="269" max="269" width="6" style="14" customWidth="1"/>
    <col min="270" max="270" width="6.140625" style="14" customWidth="1"/>
    <col min="271" max="271" width="6.42578125" style="14" customWidth="1"/>
    <col min="272" max="272" width="0" style="14" hidden="1" customWidth="1"/>
    <col min="273" max="273" width="8.42578125" style="14" customWidth="1"/>
    <col min="274" max="274" width="6.5703125" style="14" customWidth="1"/>
    <col min="275" max="275" width="7.42578125" style="14" customWidth="1"/>
    <col min="276" max="276" width="11" style="14" customWidth="1"/>
    <col min="277" max="277" width="9.140625" style="14"/>
    <col min="278" max="278" width="10.42578125" style="14" customWidth="1"/>
    <col min="279" max="281" width="0" style="14" hidden="1" customWidth="1"/>
    <col min="282" max="282" width="9" style="14" customWidth="1"/>
    <col min="283" max="514" width="9.140625" style="14"/>
    <col min="515" max="515" width="7.42578125" style="14" customWidth="1"/>
    <col min="516" max="516" width="9.140625" style="14"/>
    <col min="517" max="517" width="9.5703125" style="14" customWidth="1"/>
    <col min="518" max="518" width="9.140625" style="14"/>
    <col min="519" max="519" width="9.28515625" style="14" customWidth="1"/>
    <col min="520" max="520" width="7.7109375" style="14" customWidth="1"/>
    <col min="521" max="521" width="6.7109375" style="14" customWidth="1"/>
    <col min="522" max="522" width="6.42578125" style="14" customWidth="1"/>
    <col min="523" max="523" width="6" style="14" customWidth="1"/>
    <col min="524" max="524" width="6.28515625" style="14" customWidth="1"/>
    <col min="525" max="525" width="6" style="14" customWidth="1"/>
    <col min="526" max="526" width="6.140625" style="14" customWidth="1"/>
    <col min="527" max="527" width="6.42578125" style="14" customWidth="1"/>
    <col min="528" max="528" width="0" style="14" hidden="1" customWidth="1"/>
    <col min="529" max="529" width="8.42578125" style="14" customWidth="1"/>
    <col min="530" max="530" width="6.5703125" style="14" customWidth="1"/>
    <col min="531" max="531" width="7.42578125" style="14" customWidth="1"/>
    <col min="532" max="532" width="11" style="14" customWidth="1"/>
    <col min="533" max="533" width="9.140625" style="14"/>
    <col min="534" max="534" width="10.42578125" style="14" customWidth="1"/>
    <col min="535" max="537" width="0" style="14" hidden="1" customWidth="1"/>
    <col min="538" max="538" width="9" style="14" customWidth="1"/>
    <col min="539" max="770" width="9.140625" style="14"/>
    <col min="771" max="771" width="7.42578125" style="14" customWidth="1"/>
    <col min="772" max="772" width="9.140625" style="14"/>
    <col min="773" max="773" width="9.5703125" style="14" customWidth="1"/>
    <col min="774" max="774" width="9.140625" style="14"/>
    <col min="775" max="775" width="9.28515625" style="14" customWidth="1"/>
    <col min="776" max="776" width="7.7109375" style="14" customWidth="1"/>
    <col min="777" max="777" width="6.7109375" style="14" customWidth="1"/>
    <col min="778" max="778" width="6.42578125" style="14" customWidth="1"/>
    <col min="779" max="779" width="6" style="14" customWidth="1"/>
    <col min="780" max="780" width="6.28515625" style="14" customWidth="1"/>
    <col min="781" max="781" width="6" style="14" customWidth="1"/>
    <col min="782" max="782" width="6.140625" style="14" customWidth="1"/>
    <col min="783" max="783" width="6.42578125" style="14" customWidth="1"/>
    <col min="784" max="784" width="0" style="14" hidden="1" customWidth="1"/>
    <col min="785" max="785" width="8.42578125" style="14" customWidth="1"/>
    <col min="786" max="786" width="6.5703125" style="14" customWidth="1"/>
    <col min="787" max="787" width="7.42578125" style="14" customWidth="1"/>
    <col min="788" max="788" width="11" style="14" customWidth="1"/>
    <col min="789" max="789" width="9.140625" style="14"/>
    <col min="790" max="790" width="10.42578125" style="14" customWidth="1"/>
    <col min="791" max="793" width="0" style="14" hidden="1" customWidth="1"/>
    <col min="794" max="794" width="9" style="14" customWidth="1"/>
    <col min="795" max="1026" width="9.140625" style="14"/>
    <col min="1027" max="1027" width="7.42578125" style="14" customWidth="1"/>
    <col min="1028" max="1028" width="9.140625" style="14"/>
    <col min="1029" max="1029" width="9.5703125" style="14" customWidth="1"/>
    <col min="1030" max="1030" width="9.140625" style="14"/>
    <col min="1031" max="1031" width="9.28515625" style="14" customWidth="1"/>
    <col min="1032" max="1032" width="7.7109375" style="14" customWidth="1"/>
    <col min="1033" max="1033" width="6.7109375" style="14" customWidth="1"/>
    <col min="1034" max="1034" width="6.42578125" style="14" customWidth="1"/>
    <col min="1035" max="1035" width="6" style="14" customWidth="1"/>
    <col min="1036" max="1036" width="6.28515625" style="14" customWidth="1"/>
    <col min="1037" max="1037" width="6" style="14" customWidth="1"/>
    <col min="1038" max="1038" width="6.140625" style="14" customWidth="1"/>
    <col min="1039" max="1039" width="6.42578125" style="14" customWidth="1"/>
    <col min="1040" max="1040" width="0" style="14" hidden="1" customWidth="1"/>
    <col min="1041" max="1041" width="8.42578125" style="14" customWidth="1"/>
    <col min="1042" max="1042" width="6.5703125" style="14" customWidth="1"/>
    <col min="1043" max="1043" width="7.42578125" style="14" customWidth="1"/>
    <col min="1044" max="1044" width="11" style="14" customWidth="1"/>
    <col min="1045" max="1045" width="9.140625" style="14"/>
    <col min="1046" max="1046" width="10.42578125" style="14" customWidth="1"/>
    <col min="1047" max="1049" width="0" style="14" hidden="1" customWidth="1"/>
    <col min="1050" max="1050" width="9" style="14" customWidth="1"/>
    <col min="1051" max="1282" width="9.140625" style="14"/>
    <col min="1283" max="1283" width="7.42578125" style="14" customWidth="1"/>
    <col min="1284" max="1284" width="9.140625" style="14"/>
    <col min="1285" max="1285" width="9.5703125" style="14" customWidth="1"/>
    <col min="1286" max="1286" width="9.140625" style="14"/>
    <col min="1287" max="1287" width="9.28515625" style="14" customWidth="1"/>
    <col min="1288" max="1288" width="7.7109375" style="14" customWidth="1"/>
    <col min="1289" max="1289" width="6.7109375" style="14" customWidth="1"/>
    <col min="1290" max="1290" width="6.42578125" style="14" customWidth="1"/>
    <col min="1291" max="1291" width="6" style="14" customWidth="1"/>
    <col min="1292" max="1292" width="6.28515625" style="14" customWidth="1"/>
    <col min="1293" max="1293" width="6" style="14" customWidth="1"/>
    <col min="1294" max="1294" width="6.140625" style="14" customWidth="1"/>
    <col min="1295" max="1295" width="6.42578125" style="14" customWidth="1"/>
    <col min="1296" max="1296" width="0" style="14" hidden="1" customWidth="1"/>
    <col min="1297" max="1297" width="8.42578125" style="14" customWidth="1"/>
    <col min="1298" max="1298" width="6.5703125" style="14" customWidth="1"/>
    <col min="1299" max="1299" width="7.42578125" style="14" customWidth="1"/>
    <col min="1300" max="1300" width="11" style="14" customWidth="1"/>
    <col min="1301" max="1301" width="9.140625" style="14"/>
    <col min="1302" max="1302" width="10.42578125" style="14" customWidth="1"/>
    <col min="1303" max="1305" width="0" style="14" hidden="1" customWidth="1"/>
    <col min="1306" max="1306" width="9" style="14" customWidth="1"/>
    <col min="1307" max="1538" width="9.140625" style="14"/>
    <col min="1539" max="1539" width="7.42578125" style="14" customWidth="1"/>
    <col min="1540" max="1540" width="9.140625" style="14"/>
    <col min="1541" max="1541" width="9.5703125" style="14" customWidth="1"/>
    <col min="1542" max="1542" width="9.140625" style="14"/>
    <col min="1543" max="1543" width="9.28515625" style="14" customWidth="1"/>
    <col min="1544" max="1544" width="7.7109375" style="14" customWidth="1"/>
    <col min="1545" max="1545" width="6.7109375" style="14" customWidth="1"/>
    <col min="1546" max="1546" width="6.42578125" style="14" customWidth="1"/>
    <col min="1547" max="1547" width="6" style="14" customWidth="1"/>
    <col min="1548" max="1548" width="6.28515625" style="14" customWidth="1"/>
    <col min="1549" max="1549" width="6" style="14" customWidth="1"/>
    <col min="1550" max="1550" width="6.140625" style="14" customWidth="1"/>
    <col min="1551" max="1551" width="6.42578125" style="14" customWidth="1"/>
    <col min="1552" max="1552" width="0" style="14" hidden="1" customWidth="1"/>
    <col min="1553" max="1553" width="8.42578125" style="14" customWidth="1"/>
    <col min="1554" max="1554" width="6.5703125" style="14" customWidth="1"/>
    <col min="1555" max="1555" width="7.42578125" style="14" customWidth="1"/>
    <col min="1556" max="1556" width="11" style="14" customWidth="1"/>
    <col min="1557" max="1557" width="9.140625" style="14"/>
    <col min="1558" max="1558" width="10.42578125" style="14" customWidth="1"/>
    <col min="1559" max="1561" width="0" style="14" hidden="1" customWidth="1"/>
    <col min="1562" max="1562" width="9" style="14" customWidth="1"/>
    <col min="1563" max="1794" width="9.140625" style="14"/>
    <col min="1795" max="1795" width="7.42578125" style="14" customWidth="1"/>
    <col min="1796" max="1796" width="9.140625" style="14"/>
    <col min="1797" max="1797" width="9.5703125" style="14" customWidth="1"/>
    <col min="1798" max="1798" width="9.140625" style="14"/>
    <col min="1799" max="1799" width="9.28515625" style="14" customWidth="1"/>
    <col min="1800" max="1800" width="7.7109375" style="14" customWidth="1"/>
    <col min="1801" max="1801" width="6.7109375" style="14" customWidth="1"/>
    <col min="1802" max="1802" width="6.42578125" style="14" customWidth="1"/>
    <col min="1803" max="1803" width="6" style="14" customWidth="1"/>
    <col min="1804" max="1804" width="6.28515625" style="14" customWidth="1"/>
    <col min="1805" max="1805" width="6" style="14" customWidth="1"/>
    <col min="1806" max="1806" width="6.140625" style="14" customWidth="1"/>
    <col min="1807" max="1807" width="6.42578125" style="14" customWidth="1"/>
    <col min="1808" max="1808" width="0" style="14" hidden="1" customWidth="1"/>
    <col min="1809" max="1809" width="8.42578125" style="14" customWidth="1"/>
    <col min="1810" max="1810" width="6.5703125" style="14" customWidth="1"/>
    <col min="1811" max="1811" width="7.42578125" style="14" customWidth="1"/>
    <col min="1812" max="1812" width="11" style="14" customWidth="1"/>
    <col min="1813" max="1813" width="9.140625" style="14"/>
    <col min="1814" max="1814" width="10.42578125" style="14" customWidth="1"/>
    <col min="1815" max="1817" width="0" style="14" hidden="1" customWidth="1"/>
    <col min="1818" max="1818" width="9" style="14" customWidth="1"/>
    <col min="1819" max="2050" width="9.140625" style="14"/>
    <col min="2051" max="2051" width="7.42578125" style="14" customWidth="1"/>
    <col min="2052" max="2052" width="9.140625" style="14"/>
    <col min="2053" max="2053" width="9.5703125" style="14" customWidth="1"/>
    <col min="2054" max="2054" width="9.140625" style="14"/>
    <col min="2055" max="2055" width="9.28515625" style="14" customWidth="1"/>
    <col min="2056" max="2056" width="7.7109375" style="14" customWidth="1"/>
    <col min="2057" max="2057" width="6.7109375" style="14" customWidth="1"/>
    <col min="2058" max="2058" width="6.42578125" style="14" customWidth="1"/>
    <col min="2059" max="2059" width="6" style="14" customWidth="1"/>
    <col min="2060" max="2060" width="6.28515625" style="14" customWidth="1"/>
    <col min="2061" max="2061" width="6" style="14" customWidth="1"/>
    <col min="2062" max="2062" width="6.140625" style="14" customWidth="1"/>
    <col min="2063" max="2063" width="6.42578125" style="14" customWidth="1"/>
    <col min="2064" max="2064" width="0" style="14" hidden="1" customWidth="1"/>
    <col min="2065" max="2065" width="8.42578125" style="14" customWidth="1"/>
    <col min="2066" max="2066" width="6.5703125" style="14" customWidth="1"/>
    <col min="2067" max="2067" width="7.42578125" style="14" customWidth="1"/>
    <col min="2068" max="2068" width="11" style="14" customWidth="1"/>
    <col min="2069" max="2069" width="9.140625" style="14"/>
    <col min="2070" max="2070" width="10.42578125" style="14" customWidth="1"/>
    <col min="2071" max="2073" width="0" style="14" hidden="1" customWidth="1"/>
    <col min="2074" max="2074" width="9" style="14" customWidth="1"/>
    <col min="2075" max="2306" width="9.140625" style="14"/>
    <col min="2307" max="2307" width="7.42578125" style="14" customWidth="1"/>
    <col min="2308" max="2308" width="9.140625" style="14"/>
    <col min="2309" max="2309" width="9.5703125" style="14" customWidth="1"/>
    <col min="2310" max="2310" width="9.140625" style="14"/>
    <col min="2311" max="2311" width="9.28515625" style="14" customWidth="1"/>
    <col min="2312" max="2312" width="7.7109375" style="14" customWidth="1"/>
    <col min="2313" max="2313" width="6.7109375" style="14" customWidth="1"/>
    <col min="2314" max="2314" width="6.42578125" style="14" customWidth="1"/>
    <col min="2315" max="2315" width="6" style="14" customWidth="1"/>
    <col min="2316" max="2316" width="6.28515625" style="14" customWidth="1"/>
    <col min="2317" max="2317" width="6" style="14" customWidth="1"/>
    <col min="2318" max="2318" width="6.140625" style="14" customWidth="1"/>
    <col min="2319" max="2319" width="6.42578125" style="14" customWidth="1"/>
    <col min="2320" max="2320" width="0" style="14" hidden="1" customWidth="1"/>
    <col min="2321" max="2321" width="8.42578125" style="14" customWidth="1"/>
    <col min="2322" max="2322" width="6.5703125" style="14" customWidth="1"/>
    <col min="2323" max="2323" width="7.42578125" style="14" customWidth="1"/>
    <col min="2324" max="2324" width="11" style="14" customWidth="1"/>
    <col min="2325" max="2325" width="9.140625" style="14"/>
    <col min="2326" max="2326" width="10.42578125" style="14" customWidth="1"/>
    <col min="2327" max="2329" width="0" style="14" hidden="1" customWidth="1"/>
    <col min="2330" max="2330" width="9" style="14" customWidth="1"/>
    <col min="2331" max="2562" width="9.140625" style="14"/>
    <col min="2563" max="2563" width="7.42578125" style="14" customWidth="1"/>
    <col min="2564" max="2564" width="9.140625" style="14"/>
    <col min="2565" max="2565" width="9.5703125" style="14" customWidth="1"/>
    <col min="2566" max="2566" width="9.140625" style="14"/>
    <col min="2567" max="2567" width="9.28515625" style="14" customWidth="1"/>
    <col min="2568" max="2568" width="7.7109375" style="14" customWidth="1"/>
    <col min="2569" max="2569" width="6.7109375" style="14" customWidth="1"/>
    <col min="2570" max="2570" width="6.42578125" style="14" customWidth="1"/>
    <col min="2571" max="2571" width="6" style="14" customWidth="1"/>
    <col min="2572" max="2572" width="6.28515625" style="14" customWidth="1"/>
    <col min="2573" max="2573" width="6" style="14" customWidth="1"/>
    <col min="2574" max="2574" width="6.140625" style="14" customWidth="1"/>
    <col min="2575" max="2575" width="6.42578125" style="14" customWidth="1"/>
    <col min="2576" max="2576" width="0" style="14" hidden="1" customWidth="1"/>
    <col min="2577" max="2577" width="8.42578125" style="14" customWidth="1"/>
    <col min="2578" max="2578" width="6.5703125" style="14" customWidth="1"/>
    <col min="2579" max="2579" width="7.42578125" style="14" customWidth="1"/>
    <col min="2580" max="2580" width="11" style="14" customWidth="1"/>
    <col min="2581" max="2581" width="9.140625" style="14"/>
    <col min="2582" max="2582" width="10.42578125" style="14" customWidth="1"/>
    <col min="2583" max="2585" width="0" style="14" hidden="1" customWidth="1"/>
    <col min="2586" max="2586" width="9" style="14" customWidth="1"/>
    <col min="2587" max="2818" width="9.140625" style="14"/>
    <col min="2819" max="2819" width="7.42578125" style="14" customWidth="1"/>
    <col min="2820" max="2820" width="9.140625" style="14"/>
    <col min="2821" max="2821" width="9.5703125" style="14" customWidth="1"/>
    <col min="2822" max="2822" width="9.140625" style="14"/>
    <col min="2823" max="2823" width="9.28515625" style="14" customWidth="1"/>
    <col min="2824" max="2824" width="7.7109375" style="14" customWidth="1"/>
    <col min="2825" max="2825" width="6.7109375" style="14" customWidth="1"/>
    <col min="2826" max="2826" width="6.42578125" style="14" customWidth="1"/>
    <col min="2827" max="2827" width="6" style="14" customWidth="1"/>
    <col min="2828" max="2828" width="6.28515625" style="14" customWidth="1"/>
    <col min="2829" max="2829" width="6" style="14" customWidth="1"/>
    <col min="2830" max="2830" width="6.140625" style="14" customWidth="1"/>
    <col min="2831" max="2831" width="6.42578125" style="14" customWidth="1"/>
    <col min="2832" max="2832" width="0" style="14" hidden="1" customWidth="1"/>
    <col min="2833" max="2833" width="8.42578125" style="14" customWidth="1"/>
    <col min="2834" max="2834" width="6.5703125" style="14" customWidth="1"/>
    <col min="2835" max="2835" width="7.42578125" style="14" customWidth="1"/>
    <col min="2836" max="2836" width="11" style="14" customWidth="1"/>
    <col min="2837" max="2837" width="9.140625" style="14"/>
    <col min="2838" max="2838" width="10.42578125" style="14" customWidth="1"/>
    <col min="2839" max="2841" width="0" style="14" hidden="1" customWidth="1"/>
    <col min="2842" max="2842" width="9" style="14" customWidth="1"/>
    <col min="2843" max="3074" width="9.140625" style="14"/>
    <col min="3075" max="3075" width="7.42578125" style="14" customWidth="1"/>
    <col min="3076" max="3076" width="9.140625" style="14"/>
    <col min="3077" max="3077" width="9.5703125" style="14" customWidth="1"/>
    <col min="3078" max="3078" width="9.140625" style="14"/>
    <col min="3079" max="3079" width="9.28515625" style="14" customWidth="1"/>
    <col min="3080" max="3080" width="7.7109375" style="14" customWidth="1"/>
    <col min="3081" max="3081" width="6.7109375" style="14" customWidth="1"/>
    <col min="3082" max="3082" width="6.42578125" style="14" customWidth="1"/>
    <col min="3083" max="3083" width="6" style="14" customWidth="1"/>
    <col min="3084" max="3084" width="6.28515625" style="14" customWidth="1"/>
    <col min="3085" max="3085" width="6" style="14" customWidth="1"/>
    <col min="3086" max="3086" width="6.140625" style="14" customWidth="1"/>
    <col min="3087" max="3087" width="6.42578125" style="14" customWidth="1"/>
    <col min="3088" max="3088" width="0" style="14" hidden="1" customWidth="1"/>
    <col min="3089" max="3089" width="8.42578125" style="14" customWidth="1"/>
    <col min="3090" max="3090" width="6.5703125" style="14" customWidth="1"/>
    <col min="3091" max="3091" width="7.42578125" style="14" customWidth="1"/>
    <col min="3092" max="3092" width="11" style="14" customWidth="1"/>
    <col min="3093" max="3093" width="9.140625" style="14"/>
    <col min="3094" max="3094" width="10.42578125" style="14" customWidth="1"/>
    <col min="3095" max="3097" width="0" style="14" hidden="1" customWidth="1"/>
    <col min="3098" max="3098" width="9" style="14" customWidth="1"/>
    <col min="3099" max="3330" width="9.140625" style="14"/>
    <col min="3331" max="3331" width="7.42578125" style="14" customWidth="1"/>
    <col min="3332" max="3332" width="9.140625" style="14"/>
    <col min="3333" max="3333" width="9.5703125" style="14" customWidth="1"/>
    <col min="3334" max="3334" width="9.140625" style="14"/>
    <col min="3335" max="3335" width="9.28515625" style="14" customWidth="1"/>
    <col min="3336" max="3336" width="7.7109375" style="14" customWidth="1"/>
    <col min="3337" max="3337" width="6.7109375" style="14" customWidth="1"/>
    <col min="3338" max="3338" width="6.42578125" style="14" customWidth="1"/>
    <col min="3339" max="3339" width="6" style="14" customWidth="1"/>
    <col min="3340" max="3340" width="6.28515625" style="14" customWidth="1"/>
    <col min="3341" max="3341" width="6" style="14" customWidth="1"/>
    <col min="3342" max="3342" width="6.140625" style="14" customWidth="1"/>
    <col min="3343" max="3343" width="6.42578125" style="14" customWidth="1"/>
    <col min="3344" max="3344" width="0" style="14" hidden="1" customWidth="1"/>
    <col min="3345" max="3345" width="8.42578125" style="14" customWidth="1"/>
    <col min="3346" max="3346" width="6.5703125" style="14" customWidth="1"/>
    <col min="3347" max="3347" width="7.42578125" style="14" customWidth="1"/>
    <col min="3348" max="3348" width="11" style="14" customWidth="1"/>
    <col min="3349" max="3349" width="9.140625" style="14"/>
    <col min="3350" max="3350" width="10.42578125" style="14" customWidth="1"/>
    <col min="3351" max="3353" width="0" style="14" hidden="1" customWidth="1"/>
    <col min="3354" max="3354" width="9" style="14" customWidth="1"/>
    <col min="3355" max="3586" width="9.140625" style="14"/>
    <col min="3587" max="3587" width="7.42578125" style="14" customWidth="1"/>
    <col min="3588" max="3588" width="9.140625" style="14"/>
    <col min="3589" max="3589" width="9.5703125" style="14" customWidth="1"/>
    <col min="3590" max="3590" width="9.140625" style="14"/>
    <col min="3591" max="3591" width="9.28515625" style="14" customWidth="1"/>
    <col min="3592" max="3592" width="7.7109375" style="14" customWidth="1"/>
    <col min="3593" max="3593" width="6.7109375" style="14" customWidth="1"/>
    <col min="3594" max="3594" width="6.42578125" style="14" customWidth="1"/>
    <col min="3595" max="3595" width="6" style="14" customWidth="1"/>
    <col min="3596" max="3596" width="6.28515625" style="14" customWidth="1"/>
    <col min="3597" max="3597" width="6" style="14" customWidth="1"/>
    <col min="3598" max="3598" width="6.140625" style="14" customWidth="1"/>
    <col min="3599" max="3599" width="6.42578125" style="14" customWidth="1"/>
    <col min="3600" max="3600" width="0" style="14" hidden="1" customWidth="1"/>
    <col min="3601" max="3601" width="8.42578125" style="14" customWidth="1"/>
    <col min="3602" max="3602" width="6.5703125" style="14" customWidth="1"/>
    <col min="3603" max="3603" width="7.42578125" style="14" customWidth="1"/>
    <col min="3604" max="3604" width="11" style="14" customWidth="1"/>
    <col min="3605" max="3605" width="9.140625" style="14"/>
    <col min="3606" max="3606" width="10.42578125" style="14" customWidth="1"/>
    <col min="3607" max="3609" width="0" style="14" hidden="1" customWidth="1"/>
    <col min="3610" max="3610" width="9" style="14" customWidth="1"/>
    <col min="3611" max="3842" width="9.140625" style="14"/>
    <col min="3843" max="3843" width="7.42578125" style="14" customWidth="1"/>
    <col min="3844" max="3844" width="9.140625" style="14"/>
    <col min="3845" max="3845" width="9.5703125" style="14" customWidth="1"/>
    <col min="3846" max="3846" width="9.140625" style="14"/>
    <col min="3847" max="3847" width="9.28515625" style="14" customWidth="1"/>
    <col min="3848" max="3848" width="7.7109375" style="14" customWidth="1"/>
    <col min="3849" max="3849" width="6.7109375" style="14" customWidth="1"/>
    <col min="3850" max="3850" width="6.42578125" style="14" customWidth="1"/>
    <col min="3851" max="3851" width="6" style="14" customWidth="1"/>
    <col min="3852" max="3852" width="6.28515625" style="14" customWidth="1"/>
    <col min="3853" max="3853" width="6" style="14" customWidth="1"/>
    <col min="3854" max="3854" width="6.140625" style="14" customWidth="1"/>
    <col min="3855" max="3855" width="6.42578125" style="14" customWidth="1"/>
    <col min="3856" max="3856" width="0" style="14" hidden="1" customWidth="1"/>
    <col min="3857" max="3857" width="8.42578125" style="14" customWidth="1"/>
    <col min="3858" max="3858" width="6.5703125" style="14" customWidth="1"/>
    <col min="3859" max="3859" width="7.42578125" style="14" customWidth="1"/>
    <col min="3860" max="3860" width="11" style="14" customWidth="1"/>
    <col min="3861" max="3861" width="9.140625" style="14"/>
    <col min="3862" max="3862" width="10.42578125" style="14" customWidth="1"/>
    <col min="3863" max="3865" width="0" style="14" hidden="1" customWidth="1"/>
    <col min="3866" max="3866" width="9" style="14" customWidth="1"/>
    <col min="3867" max="4098" width="9.140625" style="14"/>
    <col min="4099" max="4099" width="7.42578125" style="14" customWidth="1"/>
    <col min="4100" max="4100" width="9.140625" style="14"/>
    <col min="4101" max="4101" width="9.5703125" style="14" customWidth="1"/>
    <col min="4102" max="4102" width="9.140625" style="14"/>
    <col min="4103" max="4103" width="9.28515625" style="14" customWidth="1"/>
    <col min="4104" max="4104" width="7.7109375" style="14" customWidth="1"/>
    <col min="4105" max="4105" width="6.7109375" style="14" customWidth="1"/>
    <col min="4106" max="4106" width="6.42578125" style="14" customWidth="1"/>
    <col min="4107" max="4107" width="6" style="14" customWidth="1"/>
    <col min="4108" max="4108" width="6.28515625" style="14" customWidth="1"/>
    <col min="4109" max="4109" width="6" style="14" customWidth="1"/>
    <col min="4110" max="4110" width="6.140625" style="14" customWidth="1"/>
    <col min="4111" max="4111" width="6.42578125" style="14" customWidth="1"/>
    <col min="4112" max="4112" width="0" style="14" hidden="1" customWidth="1"/>
    <col min="4113" max="4113" width="8.42578125" style="14" customWidth="1"/>
    <col min="4114" max="4114" width="6.5703125" style="14" customWidth="1"/>
    <col min="4115" max="4115" width="7.42578125" style="14" customWidth="1"/>
    <col min="4116" max="4116" width="11" style="14" customWidth="1"/>
    <col min="4117" max="4117" width="9.140625" style="14"/>
    <col min="4118" max="4118" width="10.42578125" style="14" customWidth="1"/>
    <col min="4119" max="4121" width="0" style="14" hidden="1" customWidth="1"/>
    <col min="4122" max="4122" width="9" style="14" customWidth="1"/>
    <col min="4123" max="4354" width="9.140625" style="14"/>
    <col min="4355" max="4355" width="7.42578125" style="14" customWidth="1"/>
    <col min="4356" max="4356" width="9.140625" style="14"/>
    <col min="4357" max="4357" width="9.5703125" style="14" customWidth="1"/>
    <col min="4358" max="4358" width="9.140625" style="14"/>
    <col min="4359" max="4359" width="9.28515625" style="14" customWidth="1"/>
    <col min="4360" max="4360" width="7.7109375" style="14" customWidth="1"/>
    <col min="4361" max="4361" width="6.7109375" style="14" customWidth="1"/>
    <col min="4362" max="4362" width="6.42578125" style="14" customWidth="1"/>
    <col min="4363" max="4363" width="6" style="14" customWidth="1"/>
    <col min="4364" max="4364" width="6.28515625" style="14" customWidth="1"/>
    <col min="4365" max="4365" width="6" style="14" customWidth="1"/>
    <col min="4366" max="4366" width="6.140625" style="14" customWidth="1"/>
    <col min="4367" max="4367" width="6.42578125" style="14" customWidth="1"/>
    <col min="4368" max="4368" width="0" style="14" hidden="1" customWidth="1"/>
    <col min="4369" max="4369" width="8.42578125" style="14" customWidth="1"/>
    <col min="4370" max="4370" width="6.5703125" style="14" customWidth="1"/>
    <col min="4371" max="4371" width="7.42578125" style="14" customWidth="1"/>
    <col min="4372" max="4372" width="11" style="14" customWidth="1"/>
    <col min="4373" max="4373" width="9.140625" style="14"/>
    <col min="4374" max="4374" width="10.42578125" style="14" customWidth="1"/>
    <col min="4375" max="4377" width="0" style="14" hidden="1" customWidth="1"/>
    <col min="4378" max="4378" width="9" style="14" customWidth="1"/>
    <col min="4379" max="4610" width="9.140625" style="14"/>
    <col min="4611" max="4611" width="7.42578125" style="14" customWidth="1"/>
    <col min="4612" max="4612" width="9.140625" style="14"/>
    <col min="4613" max="4613" width="9.5703125" style="14" customWidth="1"/>
    <col min="4614" max="4614" width="9.140625" style="14"/>
    <col min="4615" max="4615" width="9.28515625" style="14" customWidth="1"/>
    <col min="4616" max="4616" width="7.7109375" style="14" customWidth="1"/>
    <col min="4617" max="4617" width="6.7109375" style="14" customWidth="1"/>
    <col min="4618" max="4618" width="6.42578125" style="14" customWidth="1"/>
    <col min="4619" max="4619" width="6" style="14" customWidth="1"/>
    <col min="4620" max="4620" width="6.28515625" style="14" customWidth="1"/>
    <col min="4621" max="4621" width="6" style="14" customWidth="1"/>
    <col min="4622" max="4622" width="6.140625" style="14" customWidth="1"/>
    <col min="4623" max="4623" width="6.42578125" style="14" customWidth="1"/>
    <col min="4624" max="4624" width="0" style="14" hidden="1" customWidth="1"/>
    <col min="4625" max="4625" width="8.42578125" style="14" customWidth="1"/>
    <col min="4626" max="4626" width="6.5703125" style="14" customWidth="1"/>
    <col min="4627" max="4627" width="7.42578125" style="14" customWidth="1"/>
    <col min="4628" max="4628" width="11" style="14" customWidth="1"/>
    <col min="4629" max="4629" width="9.140625" style="14"/>
    <col min="4630" max="4630" width="10.42578125" style="14" customWidth="1"/>
    <col min="4631" max="4633" width="0" style="14" hidden="1" customWidth="1"/>
    <col min="4634" max="4634" width="9" style="14" customWidth="1"/>
    <col min="4635" max="4866" width="9.140625" style="14"/>
    <col min="4867" max="4867" width="7.42578125" style="14" customWidth="1"/>
    <col min="4868" max="4868" width="9.140625" style="14"/>
    <col min="4869" max="4869" width="9.5703125" style="14" customWidth="1"/>
    <col min="4870" max="4870" width="9.140625" style="14"/>
    <col min="4871" max="4871" width="9.28515625" style="14" customWidth="1"/>
    <col min="4872" max="4872" width="7.7109375" style="14" customWidth="1"/>
    <col min="4873" max="4873" width="6.7109375" style="14" customWidth="1"/>
    <col min="4874" max="4874" width="6.42578125" style="14" customWidth="1"/>
    <col min="4875" max="4875" width="6" style="14" customWidth="1"/>
    <col min="4876" max="4876" width="6.28515625" style="14" customWidth="1"/>
    <col min="4877" max="4877" width="6" style="14" customWidth="1"/>
    <col min="4878" max="4878" width="6.140625" style="14" customWidth="1"/>
    <col min="4879" max="4879" width="6.42578125" style="14" customWidth="1"/>
    <col min="4880" max="4880" width="0" style="14" hidden="1" customWidth="1"/>
    <col min="4881" max="4881" width="8.42578125" style="14" customWidth="1"/>
    <col min="4882" max="4882" width="6.5703125" style="14" customWidth="1"/>
    <col min="4883" max="4883" width="7.42578125" style="14" customWidth="1"/>
    <col min="4884" max="4884" width="11" style="14" customWidth="1"/>
    <col min="4885" max="4885" width="9.140625" style="14"/>
    <col min="4886" max="4886" width="10.42578125" style="14" customWidth="1"/>
    <col min="4887" max="4889" width="0" style="14" hidden="1" customWidth="1"/>
    <col min="4890" max="4890" width="9" style="14" customWidth="1"/>
    <col min="4891" max="5122" width="9.140625" style="14"/>
    <col min="5123" max="5123" width="7.42578125" style="14" customWidth="1"/>
    <col min="5124" max="5124" width="9.140625" style="14"/>
    <col min="5125" max="5125" width="9.5703125" style="14" customWidth="1"/>
    <col min="5126" max="5126" width="9.140625" style="14"/>
    <col min="5127" max="5127" width="9.28515625" style="14" customWidth="1"/>
    <col min="5128" max="5128" width="7.7109375" style="14" customWidth="1"/>
    <col min="5129" max="5129" width="6.7109375" style="14" customWidth="1"/>
    <col min="5130" max="5130" width="6.42578125" style="14" customWidth="1"/>
    <col min="5131" max="5131" width="6" style="14" customWidth="1"/>
    <col min="5132" max="5132" width="6.28515625" style="14" customWidth="1"/>
    <col min="5133" max="5133" width="6" style="14" customWidth="1"/>
    <col min="5134" max="5134" width="6.140625" style="14" customWidth="1"/>
    <col min="5135" max="5135" width="6.42578125" style="14" customWidth="1"/>
    <col min="5136" max="5136" width="0" style="14" hidden="1" customWidth="1"/>
    <col min="5137" max="5137" width="8.42578125" style="14" customWidth="1"/>
    <col min="5138" max="5138" width="6.5703125" style="14" customWidth="1"/>
    <col min="5139" max="5139" width="7.42578125" style="14" customWidth="1"/>
    <col min="5140" max="5140" width="11" style="14" customWidth="1"/>
    <col min="5141" max="5141" width="9.140625" style="14"/>
    <col min="5142" max="5142" width="10.42578125" style="14" customWidth="1"/>
    <col min="5143" max="5145" width="0" style="14" hidden="1" customWidth="1"/>
    <col min="5146" max="5146" width="9" style="14" customWidth="1"/>
    <col min="5147" max="5378" width="9.140625" style="14"/>
    <col min="5379" max="5379" width="7.42578125" style="14" customWidth="1"/>
    <col min="5380" max="5380" width="9.140625" style="14"/>
    <col min="5381" max="5381" width="9.5703125" style="14" customWidth="1"/>
    <col min="5382" max="5382" width="9.140625" style="14"/>
    <col min="5383" max="5383" width="9.28515625" style="14" customWidth="1"/>
    <col min="5384" max="5384" width="7.7109375" style="14" customWidth="1"/>
    <col min="5385" max="5385" width="6.7109375" style="14" customWidth="1"/>
    <col min="5386" max="5386" width="6.42578125" style="14" customWidth="1"/>
    <col min="5387" max="5387" width="6" style="14" customWidth="1"/>
    <col min="5388" max="5388" width="6.28515625" style="14" customWidth="1"/>
    <col min="5389" max="5389" width="6" style="14" customWidth="1"/>
    <col min="5390" max="5390" width="6.140625" style="14" customWidth="1"/>
    <col min="5391" max="5391" width="6.42578125" style="14" customWidth="1"/>
    <col min="5392" max="5392" width="0" style="14" hidden="1" customWidth="1"/>
    <col min="5393" max="5393" width="8.42578125" style="14" customWidth="1"/>
    <col min="5394" max="5394" width="6.5703125" style="14" customWidth="1"/>
    <col min="5395" max="5395" width="7.42578125" style="14" customWidth="1"/>
    <col min="5396" max="5396" width="11" style="14" customWidth="1"/>
    <col min="5397" max="5397" width="9.140625" style="14"/>
    <col min="5398" max="5398" width="10.42578125" style="14" customWidth="1"/>
    <col min="5399" max="5401" width="0" style="14" hidden="1" customWidth="1"/>
    <col min="5402" max="5402" width="9" style="14" customWidth="1"/>
    <col min="5403" max="5634" width="9.140625" style="14"/>
    <col min="5635" max="5635" width="7.42578125" style="14" customWidth="1"/>
    <col min="5636" max="5636" width="9.140625" style="14"/>
    <col min="5637" max="5637" width="9.5703125" style="14" customWidth="1"/>
    <col min="5638" max="5638" width="9.140625" style="14"/>
    <col min="5639" max="5639" width="9.28515625" style="14" customWidth="1"/>
    <col min="5640" max="5640" width="7.7109375" style="14" customWidth="1"/>
    <col min="5641" max="5641" width="6.7109375" style="14" customWidth="1"/>
    <col min="5642" max="5642" width="6.42578125" style="14" customWidth="1"/>
    <col min="5643" max="5643" width="6" style="14" customWidth="1"/>
    <col min="5644" max="5644" width="6.28515625" style="14" customWidth="1"/>
    <col min="5645" max="5645" width="6" style="14" customWidth="1"/>
    <col min="5646" max="5646" width="6.140625" style="14" customWidth="1"/>
    <col min="5647" max="5647" width="6.42578125" style="14" customWidth="1"/>
    <col min="5648" max="5648" width="0" style="14" hidden="1" customWidth="1"/>
    <col min="5649" max="5649" width="8.42578125" style="14" customWidth="1"/>
    <col min="5650" max="5650" width="6.5703125" style="14" customWidth="1"/>
    <col min="5651" max="5651" width="7.42578125" style="14" customWidth="1"/>
    <col min="5652" max="5652" width="11" style="14" customWidth="1"/>
    <col min="5653" max="5653" width="9.140625" style="14"/>
    <col min="5654" max="5654" width="10.42578125" style="14" customWidth="1"/>
    <col min="5655" max="5657" width="0" style="14" hidden="1" customWidth="1"/>
    <col min="5658" max="5658" width="9" style="14" customWidth="1"/>
    <col min="5659" max="5890" width="9.140625" style="14"/>
    <col min="5891" max="5891" width="7.42578125" style="14" customWidth="1"/>
    <col min="5892" max="5892" width="9.140625" style="14"/>
    <col min="5893" max="5893" width="9.5703125" style="14" customWidth="1"/>
    <col min="5894" max="5894" width="9.140625" style="14"/>
    <col min="5895" max="5895" width="9.28515625" style="14" customWidth="1"/>
    <col min="5896" max="5896" width="7.7109375" style="14" customWidth="1"/>
    <col min="5897" max="5897" width="6.7109375" style="14" customWidth="1"/>
    <col min="5898" max="5898" width="6.42578125" style="14" customWidth="1"/>
    <col min="5899" max="5899" width="6" style="14" customWidth="1"/>
    <col min="5900" max="5900" width="6.28515625" style="14" customWidth="1"/>
    <col min="5901" max="5901" width="6" style="14" customWidth="1"/>
    <col min="5902" max="5902" width="6.140625" style="14" customWidth="1"/>
    <col min="5903" max="5903" width="6.42578125" style="14" customWidth="1"/>
    <col min="5904" max="5904" width="0" style="14" hidden="1" customWidth="1"/>
    <col min="5905" max="5905" width="8.42578125" style="14" customWidth="1"/>
    <col min="5906" max="5906" width="6.5703125" style="14" customWidth="1"/>
    <col min="5907" max="5907" width="7.42578125" style="14" customWidth="1"/>
    <col min="5908" max="5908" width="11" style="14" customWidth="1"/>
    <col min="5909" max="5909" width="9.140625" style="14"/>
    <col min="5910" max="5910" width="10.42578125" style="14" customWidth="1"/>
    <col min="5911" max="5913" width="0" style="14" hidden="1" customWidth="1"/>
    <col min="5914" max="5914" width="9" style="14" customWidth="1"/>
    <col min="5915" max="6146" width="9.140625" style="14"/>
    <col min="6147" max="6147" width="7.42578125" style="14" customWidth="1"/>
    <col min="6148" max="6148" width="9.140625" style="14"/>
    <col min="6149" max="6149" width="9.5703125" style="14" customWidth="1"/>
    <col min="6150" max="6150" width="9.140625" style="14"/>
    <col min="6151" max="6151" width="9.28515625" style="14" customWidth="1"/>
    <col min="6152" max="6152" width="7.7109375" style="14" customWidth="1"/>
    <col min="6153" max="6153" width="6.7109375" style="14" customWidth="1"/>
    <col min="6154" max="6154" width="6.42578125" style="14" customWidth="1"/>
    <col min="6155" max="6155" width="6" style="14" customWidth="1"/>
    <col min="6156" max="6156" width="6.28515625" style="14" customWidth="1"/>
    <col min="6157" max="6157" width="6" style="14" customWidth="1"/>
    <col min="6158" max="6158" width="6.140625" style="14" customWidth="1"/>
    <col min="6159" max="6159" width="6.42578125" style="14" customWidth="1"/>
    <col min="6160" max="6160" width="0" style="14" hidden="1" customWidth="1"/>
    <col min="6161" max="6161" width="8.42578125" style="14" customWidth="1"/>
    <col min="6162" max="6162" width="6.5703125" style="14" customWidth="1"/>
    <col min="6163" max="6163" width="7.42578125" style="14" customWidth="1"/>
    <col min="6164" max="6164" width="11" style="14" customWidth="1"/>
    <col min="6165" max="6165" width="9.140625" style="14"/>
    <col min="6166" max="6166" width="10.42578125" style="14" customWidth="1"/>
    <col min="6167" max="6169" width="0" style="14" hidden="1" customWidth="1"/>
    <col min="6170" max="6170" width="9" style="14" customWidth="1"/>
    <col min="6171" max="6402" width="9.140625" style="14"/>
    <col min="6403" max="6403" width="7.42578125" style="14" customWidth="1"/>
    <col min="6404" max="6404" width="9.140625" style="14"/>
    <col min="6405" max="6405" width="9.5703125" style="14" customWidth="1"/>
    <col min="6406" max="6406" width="9.140625" style="14"/>
    <col min="6407" max="6407" width="9.28515625" style="14" customWidth="1"/>
    <col min="6408" max="6408" width="7.7109375" style="14" customWidth="1"/>
    <col min="6409" max="6409" width="6.7109375" style="14" customWidth="1"/>
    <col min="6410" max="6410" width="6.42578125" style="14" customWidth="1"/>
    <col min="6411" max="6411" width="6" style="14" customWidth="1"/>
    <col min="6412" max="6412" width="6.28515625" style="14" customWidth="1"/>
    <col min="6413" max="6413" width="6" style="14" customWidth="1"/>
    <col min="6414" max="6414" width="6.140625" style="14" customWidth="1"/>
    <col min="6415" max="6415" width="6.42578125" style="14" customWidth="1"/>
    <col min="6416" max="6416" width="0" style="14" hidden="1" customWidth="1"/>
    <col min="6417" max="6417" width="8.42578125" style="14" customWidth="1"/>
    <col min="6418" max="6418" width="6.5703125" style="14" customWidth="1"/>
    <col min="6419" max="6419" width="7.42578125" style="14" customWidth="1"/>
    <col min="6420" max="6420" width="11" style="14" customWidth="1"/>
    <col min="6421" max="6421" width="9.140625" style="14"/>
    <col min="6422" max="6422" width="10.42578125" style="14" customWidth="1"/>
    <col min="6423" max="6425" width="0" style="14" hidden="1" customWidth="1"/>
    <col min="6426" max="6426" width="9" style="14" customWidth="1"/>
    <col min="6427" max="6658" width="9.140625" style="14"/>
    <col min="6659" max="6659" width="7.42578125" style="14" customWidth="1"/>
    <col min="6660" max="6660" width="9.140625" style="14"/>
    <col min="6661" max="6661" width="9.5703125" style="14" customWidth="1"/>
    <col min="6662" max="6662" width="9.140625" style="14"/>
    <col min="6663" max="6663" width="9.28515625" style="14" customWidth="1"/>
    <col min="6664" max="6664" width="7.7109375" style="14" customWidth="1"/>
    <col min="6665" max="6665" width="6.7109375" style="14" customWidth="1"/>
    <col min="6666" max="6666" width="6.42578125" style="14" customWidth="1"/>
    <col min="6667" max="6667" width="6" style="14" customWidth="1"/>
    <col min="6668" max="6668" width="6.28515625" style="14" customWidth="1"/>
    <col min="6669" max="6669" width="6" style="14" customWidth="1"/>
    <col min="6670" max="6670" width="6.140625" style="14" customWidth="1"/>
    <col min="6671" max="6671" width="6.42578125" style="14" customWidth="1"/>
    <col min="6672" max="6672" width="0" style="14" hidden="1" customWidth="1"/>
    <col min="6673" max="6673" width="8.42578125" style="14" customWidth="1"/>
    <col min="6674" max="6674" width="6.5703125" style="14" customWidth="1"/>
    <col min="6675" max="6675" width="7.42578125" style="14" customWidth="1"/>
    <col min="6676" max="6676" width="11" style="14" customWidth="1"/>
    <col min="6677" max="6677" width="9.140625" style="14"/>
    <col min="6678" max="6678" width="10.42578125" style="14" customWidth="1"/>
    <col min="6679" max="6681" width="0" style="14" hidden="1" customWidth="1"/>
    <col min="6682" max="6682" width="9" style="14" customWidth="1"/>
    <col min="6683" max="6914" width="9.140625" style="14"/>
    <col min="6915" max="6915" width="7.42578125" style="14" customWidth="1"/>
    <col min="6916" max="6916" width="9.140625" style="14"/>
    <col min="6917" max="6917" width="9.5703125" style="14" customWidth="1"/>
    <col min="6918" max="6918" width="9.140625" style="14"/>
    <col min="6919" max="6919" width="9.28515625" style="14" customWidth="1"/>
    <col min="6920" max="6920" width="7.7109375" style="14" customWidth="1"/>
    <col min="6921" max="6921" width="6.7109375" style="14" customWidth="1"/>
    <col min="6922" max="6922" width="6.42578125" style="14" customWidth="1"/>
    <col min="6923" max="6923" width="6" style="14" customWidth="1"/>
    <col min="6924" max="6924" width="6.28515625" style="14" customWidth="1"/>
    <col min="6925" max="6925" width="6" style="14" customWidth="1"/>
    <col min="6926" max="6926" width="6.140625" style="14" customWidth="1"/>
    <col min="6927" max="6927" width="6.42578125" style="14" customWidth="1"/>
    <col min="6928" max="6928" width="0" style="14" hidden="1" customWidth="1"/>
    <col min="6929" max="6929" width="8.42578125" style="14" customWidth="1"/>
    <col min="6930" max="6930" width="6.5703125" style="14" customWidth="1"/>
    <col min="6931" max="6931" width="7.42578125" style="14" customWidth="1"/>
    <col min="6932" max="6932" width="11" style="14" customWidth="1"/>
    <col min="6933" max="6933" width="9.140625" style="14"/>
    <col min="6934" max="6934" width="10.42578125" style="14" customWidth="1"/>
    <col min="6935" max="6937" width="0" style="14" hidden="1" customWidth="1"/>
    <col min="6938" max="6938" width="9" style="14" customWidth="1"/>
    <col min="6939" max="7170" width="9.140625" style="14"/>
    <col min="7171" max="7171" width="7.42578125" style="14" customWidth="1"/>
    <col min="7172" max="7172" width="9.140625" style="14"/>
    <col min="7173" max="7173" width="9.5703125" style="14" customWidth="1"/>
    <col min="7174" max="7174" width="9.140625" style="14"/>
    <col min="7175" max="7175" width="9.28515625" style="14" customWidth="1"/>
    <col min="7176" max="7176" width="7.7109375" style="14" customWidth="1"/>
    <col min="7177" max="7177" width="6.7109375" style="14" customWidth="1"/>
    <col min="7178" max="7178" width="6.42578125" style="14" customWidth="1"/>
    <col min="7179" max="7179" width="6" style="14" customWidth="1"/>
    <col min="7180" max="7180" width="6.28515625" style="14" customWidth="1"/>
    <col min="7181" max="7181" width="6" style="14" customWidth="1"/>
    <col min="7182" max="7182" width="6.140625" style="14" customWidth="1"/>
    <col min="7183" max="7183" width="6.42578125" style="14" customWidth="1"/>
    <col min="7184" max="7184" width="0" style="14" hidden="1" customWidth="1"/>
    <col min="7185" max="7185" width="8.42578125" style="14" customWidth="1"/>
    <col min="7186" max="7186" width="6.5703125" style="14" customWidth="1"/>
    <col min="7187" max="7187" width="7.42578125" style="14" customWidth="1"/>
    <col min="7188" max="7188" width="11" style="14" customWidth="1"/>
    <col min="7189" max="7189" width="9.140625" style="14"/>
    <col min="7190" max="7190" width="10.42578125" style="14" customWidth="1"/>
    <col min="7191" max="7193" width="0" style="14" hidden="1" customWidth="1"/>
    <col min="7194" max="7194" width="9" style="14" customWidth="1"/>
    <col min="7195" max="7426" width="9.140625" style="14"/>
    <col min="7427" max="7427" width="7.42578125" style="14" customWidth="1"/>
    <col min="7428" max="7428" width="9.140625" style="14"/>
    <col min="7429" max="7429" width="9.5703125" style="14" customWidth="1"/>
    <col min="7430" max="7430" width="9.140625" style="14"/>
    <col min="7431" max="7431" width="9.28515625" style="14" customWidth="1"/>
    <col min="7432" max="7432" width="7.7109375" style="14" customWidth="1"/>
    <col min="7433" max="7433" width="6.7109375" style="14" customWidth="1"/>
    <col min="7434" max="7434" width="6.42578125" style="14" customWidth="1"/>
    <col min="7435" max="7435" width="6" style="14" customWidth="1"/>
    <col min="7436" max="7436" width="6.28515625" style="14" customWidth="1"/>
    <col min="7437" max="7437" width="6" style="14" customWidth="1"/>
    <col min="7438" max="7438" width="6.140625" style="14" customWidth="1"/>
    <col min="7439" max="7439" width="6.42578125" style="14" customWidth="1"/>
    <col min="7440" max="7440" width="0" style="14" hidden="1" customWidth="1"/>
    <col min="7441" max="7441" width="8.42578125" style="14" customWidth="1"/>
    <col min="7442" max="7442" width="6.5703125" style="14" customWidth="1"/>
    <col min="7443" max="7443" width="7.42578125" style="14" customWidth="1"/>
    <col min="7444" max="7444" width="11" style="14" customWidth="1"/>
    <col min="7445" max="7445" width="9.140625" style="14"/>
    <col min="7446" max="7446" width="10.42578125" style="14" customWidth="1"/>
    <col min="7447" max="7449" width="0" style="14" hidden="1" customWidth="1"/>
    <col min="7450" max="7450" width="9" style="14" customWidth="1"/>
    <col min="7451" max="7682" width="9.140625" style="14"/>
    <col min="7683" max="7683" width="7.42578125" style="14" customWidth="1"/>
    <col min="7684" max="7684" width="9.140625" style="14"/>
    <col min="7685" max="7685" width="9.5703125" style="14" customWidth="1"/>
    <col min="7686" max="7686" width="9.140625" style="14"/>
    <col min="7687" max="7687" width="9.28515625" style="14" customWidth="1"/>
    <col min="7688" max="7688" width="7.7109375" style="14" customWidth="1"/>
    <col min="7689" max="7689" width="6.7109375" style="14" customWidth="1"/>
    <col min="7690" max="7690" width="6.42578125" style="14" customWidth="1"/>
    <col min="7691" max="7691" width="6" style="14" customWidth="1"/>
    <col min="7692" max="7692" width="6.28515625" style="14" customWidth="1"/>
    <col min="7693" max="7693" width="6" style="14" customWidth="1"/>
    <col min="7694" max="7694" width="6.140625" style="14" customWidth="1"/>
    <col min="7695" max="7695" width="6.42578125" style="14" customWidth="1"/>
    <col min="7696" max="7696" width="0" style="14" hidden="1" customWidth="1"/>
    <col min="7697" max="7697" width="8.42578125" style="14" customWidth="1"/>
    <col min="7698" max="7698" width="6.5703125" style="14" customWidth="1"/>
    <col min="7699" max="7699" width="7.42578125" style="14" customWidth="1"/>
    <col min="7700" max="7700" width="11" style="14" customWidth="1"/>
    <col min="7701" max="7701" width="9.140625" style="14"/>
    <col min="7702" max="7702" width="10.42578125" style="14" customWidth="1"/>
    <col min="7703" max="7705" width="0" style="14" hidden="1" customWidth="1"/>
    <col min="7706" max="7706" width="9" style="14" customWidth="1"/>
    <col min="7707" max="7938" width="9.140625" style="14"/>
    <col min="7939" max="7939" width="7.42578125" style="14" customWidth="1"/>
    <col min="7940" max="7940" width="9.140625" style="14"/>
    <col min="7941" max="7941" width="9.5703125" style="14" customWidth="1"/>
    <col min="7942" max="7942" width="9.140625" style="14"/>
    <col min="7943" max="7943" width="9.28515625" style="14" customWidth="1"/>
    <col min="7944" max="7944" width="7.7109375" style="14" customWidth="1"/>
    <col min="7945" max="7945" width="6.7109375" style="14" customWidth="1"/>
    <col min="7946" max="7946" width="6.42578125" style="14" customWidth="1"/>
    <col min="7947" max="7947" width="6" style="14" customWidth="1"/>
    <col min="7948" max="7948" width="6.28515625" style="14" customWidth="1"/>
    <col min="7949" max="7949" width="6" style="14" customWidth="1"/>
    <col min="7950" max="7950" width="6.140625" style="14" customWidth="1"/>
    <col min="7951" max="7951" width="6.42578125" style="14" customWidth="1"/>
    <col min="7952" max="7952" width="0" style="14" hidden="1" customWidth="1"/>
    <col min="7953" max="7953" width="8.42578125" style="14" customWidth="1"/>
    <col min="7954" max="7954" width="6.5703125" style="14" customWidth="1"/>
    <col min="7955" max="7955" width="7.42578125" style="14" customWidth="1"/>
    <col min="7956" max="7956" width="11" style="14" customWidth="1"/>
    <col min="7957" max="7957" width="9.140625" style="14"/>
    <col min="7958" max="7958" width="10.42578125" style="14" customWidth="1"/>
    <col min="7959" max="7961" width="0" style="14" hidden="1" customWidth="1"/>
    <col min="7962" max="7962" width="9" style="14" customWidth="1"/>
    <col min="7963" max="8194" width="9.140625" style="14"/>
    <col min="8195" max="8195" width="7.42578125" style="14" customWidth="1"/>
    <col min="8196" max="8196" width="9.140625" style="14"/>
    <col min="8197" max="8197" width="9.5703125" style="14" customWidth="1"/>
    <col min="8198" max="8198" width="9.140625" style="14"/>
    <col min="8199" max="8199" width="9.28515625" style="14" customWidth="1"/>
    <col min="8200" max="8200" width="7.7109375" style="14" customWidth="1"/>
    <col min="8201" max="8201" width="6.7109375" style="14" customWidth="1"/>
    <col min="8202" max="8202" width="6.42578125" style="14" customWidth="1"/>
    <col min="8203" max="8203" width="6" style="14" customWidth="1"/>
    <col min="8204" max="8204" width="6.28515625" style="14" customWidth="1"/>
    <col min="8205" max="8205" width="6" style="14" customWidth="1"/>
    <col min="8206" max="8206" width="6.140625" style="14" customWidth="1"/>
    <col min="8207" max="8207" width="6.42578125" style="14" customWidth="1"/>
    <col min="8208" max="8208" width="0" style="14" hidden="1" customWidth="1"/>
    <col min="8209" max="8209" width="8.42578125" style="14" customWidth="1"/>
    <col min="8210" max="8210" width="6.5703125" style="14" customWidth="1"/>
    <col min="8211" max="8211" width="7.42578125" style="14" customWidth="1"/>
    <col min="8212" max="8212" width="11" style="14" customWidth="1"/>
    <col min="8213" max="8213" width="9.140625" style="14"/>
    <col min="8214" max="8214" width="10.42578125" style="14" customWidth="1"/>
    <col min="8215" max="8217" width="0" style="14" hidden="1" customWidth="1"/>
    <col min="8218" max="8218" width="9" style="14" customWidth="1"/>
    <col min="8219" max="8450" width="9.140625" style="14"/>
    <col min="8451" max="8451" width="7.42578125" style="14" customWidth="1"/>
    <col min="8452" max="8452" width="9.140625" style="14"/>
    <col min="8453" max="8453" width="9.5703125" style="14" customWidth="1"/>
    <col min="8454" max="8454" width="9.140625" style="14"/>
    <col min="8455" max="8455" width="9.28515625" style="14" customWidth="1"/>
    <col min="8456" max="8456" width="7.7109375" style="14" customWidth="1"/>
    <col min="8457" max="8457" width="6.7109375" style="14" customWidth="1"/>
    <col min="8458" max="8458" width="6.42578125" style="14" customWidth="1"/>
    <col min="8459" max="8459" width="6" style="14" customWidth="1"/>
    <col min="8460" max="8460" width="6.28515625" style="14" customWidth="1"/>
    <col min="8461" max="8461" width="6" style="14" customWidth="1"/>
    <col min="8462" max="8462" width="6.140625" style="14" customWidth="1"/>
    <col min="8463" max="8463" width="6.42578125" style="14" customWidth="1"/>
    <col min="8464" max="8464" width="0" style="14" hidden="1" customWidth="1"/>
    <col min="8465" max="8465" width="8.42578125" style="14" customWidth="1"/>
    <col min="8466" max="8466" width="6.5703125" style="14" customWidth="1"/>
    <col min="8467" max="8467" width="7.42578125" style="14" customWidth="1"/>
    <col min="8468" max="8468" width="11" style="14" customWidth="1"/>
    <col min="8469" max="8469" width="9.140625" style="14"/>
    <col min="8470" max="8470" width="10.42578125" style="14" customWidth="1"/>
    <col min="8471" max="8473" width="0" style="14" hidden="1" customWidth="1"/>
    <col min="8474" max="8474" width="9" style="14" customWidth="1"/>
    <col min="8475" max="8706" width="9.140625" style="14"/>
    <col min="8707" max="8707" width="7.42578125" style="14" customWidth="1"/>
    <col min="8708" max="8708" width="9.140625" style="14"/>
    <col min="8709" max="8709" width="9.5703125" style="14" customWidth="1"/>
    <col min="8710" max="8710" width="9.140625" style="14"/>
    <col min="8711" max="8711" width="9.28515625" style="14" customWidth="1"/>
    <col min="8712" max="8712" width="7.7109375" style="14" customWidth="1"/>
    <col min="8713" max="8713" width="6.7109375" style="14" customWidth="1"/>
    <col min="8714" max="8714" width="6.42578125" style="14" customWidth="1"/>
    <col min="8715" max="8715" width="6" style="14" customWidth="1"/>
    <col min="8716" max="8716" width="6.28515625" style="14" customWidth="1"/>
    <col min="8717" max="8717" width="6" style="14" customWidth="1"/>
    <col min="8718" max="8718" width="6.140625" style="14" customWidth="1"/>
    <col min="8719" max="8719" width="6.42578125" style="14" customWidth="1"/>
    <col min="8720" max="8720" width="0" style="14" hidden="1" customWidth="1"/>
    <col min="8721" max="8721" width="8.42578125" style="14" customWidth="1"/>
    <col min="8722" max="8722" width="6.5703125" style="14" customWidth="1"/>
    <col min="8723" max="8723" width="7.42578125" style="14" customWidth="1"/>
    <col min="8724" max="8724" width="11" style="14" customWidth="1"/>
    <col min="8725" max="8725" width="9.140625" style="14"/>
    <col min="8726" max="8726" width="10.42578125" style="14" customWidth="1"/>
    <col min="8727" max="8729" width="0" style="14" hidden="1" customWidth="1"/>
    <col min="8730" max="8730" width="9" style="14" customWidth="1"/>
    <col min="8731" max="8962" width="9.140625" style="14"/>
    <col min="8963" max="8963" width="7.42578125" style="14" customWidth="1"/>
    <col min="8964" max="8964" width="9.140625" style="14"/>
    <col min="8965" max="8965" width="9.5703125" style="14" customWidth="1"/>
    <col min="8966" max="8966" width="9.140625" style="14"/>
    <col min="8967" max="8967" width="9.28515625" style="14" customWidth="1"/>
    <col min="8968" max="8968" width="7.7109375" style="14" customWidth="1"/>
    <col min="8969" max="8969" width="6.7109375" style="14" customWidth="1"/>
    <col min="8970" max="8970" width="6.42578125" style="14" customWidth="1"/>
    <col min="8971" max="8971" width="6" style="14" customWidth="1"/>
    <col min="8972" max="8972" width="6.28515625" style="14" customWidth="1"/>
    <col min="8973" max="8973" width="6" style="14" customWidth="1"/>
    <col min="8974" max="8974" width="6.140625" style="14" customWidth="1"/>
    <col min="8975" max="8975" width="6.42578125" style="14" customWidth="1"/>
    <col min="8976" max="8976" width="0" style="14" hidden="1" customWidth="1"/>
    <col min="8977" max="8977" width="8.42578125" style="14" customWidth="1"/>
    <col min="8978" max="8978" width="6.5703125" style="14" customWidth="1"/>
    <col min="8979" max="8979" width="7.42578125" style="14" customWidth="1"/>
    <col min="8980" max="8980" width="11" style="14" customWidth="1"/>
    <col min="8981" max="8981" width="9.140625" style="14"/>
    <col min="8982" max="8982" width="10.42578125" style="14" customWidth="1"/>
    <col min="8983" max="8985" width="0" style="14" hidden="1" customWidth="1"/>
    <col min="8986" max="8986" width="9" style="14" customWidth="1"/>
    <col min="8987" max="9218" width="9.140625" style="14"/>
    <col min="9219" max="9219" width="7.42578125" style="14" customWidth="1"/>
    <col min="9220" max="9220" width="9.140625" style="14"/>
    <col min="9221" max="9221" width="9.5703125" style="14" customWidth="1"/>
    <col min="9222" max="9222" width="9.140625" style="14"/>
    <col min="9223" max="9223" width="9.28515625" style="14" customWidth="1"/>
    <col min="9224" max="9224" width="7.7109375" style="14" customWidth="1"/>
    <col min="9225" max="9225" width="6.7109375" style="14" customWidth="1"/>
    <col min="9226" max="9226" width="6.42578125" style="14" customWidth="1"/>
    <col min="9227" max="9227" width="6" style="14" customWidth="1"/>
    <col min="9228" max="9228" width="6.28515625" style="14" customWidth="1"/>
    <col min="9229" max="9229" width="6" style="14" customWidth="1"/>
    <col min="9230" max="9230" width="6.140625" style="14" customWidth="1"/>
    <col min="9231" max="9231" width="6.42578125" style="14" customWidth="1"/>
    <col min="9232" max="9232" width="0" style="14" hidden="1" customWidth="1"/>
    <col min="9233" max="9233" width="8.42578125" style="14" customWidth="1"/>
    <col min="9234" max="9234" width="6.5703125" style="14" customWidth="1"/>
    <col min="9235" max="9235" width="7.42578125" style="14" customWidth="1"/>
    <col min="9236" max="9236" width="11" style="14" customWidth="1"/>
    <col min="9237" max="9237" width="9.140625" style="14"/>
    <col min="9238" max="9238" width="10.42578125" style="14" customWidth="1"/>
    <col min="9239" max="9241" width="0" style="14" hidden="1" customWidth="1"/>
    <col min="9242" max="9242" width="9" style="14" customWidth="1"/>
    <col min="9243" max="9474" width="9.140625" style="14"/>
    <col min="9475" max="9475" width="7.42578125" style="14" customWidth="1"/>
    <col min="9476" max="9476" width="9.140625" style="14"/>
    <col min="9477" max="9477" width="9.5703125" style="14" customWidth="1"/>
    <col min="9478" max="9478" width="9.140625" style="14"/>
    <col min="9479" max="9479" width="9.28515625" style="14" customWidth="1"/>
    <col min="9480" max="9480" width="7.7109375" style="14" customWidth="1"/>
    <col min="9481" max="9481" width="6.7109375" style="14" customWidth="1"/>
    <col min="9482" max="9482" width="6.42578125" style="14" customWidth="1"/>
    <col min="9483" max="9483" width="6" style="14" customWidth="1"/>
    <col min="9484" max="9484" width="6.28515625" style="14" customWidth="1"/>
    <col min="9485" max="9485" width="6" style="14" customWidth="1"/>
    <col min="9486" max="9486" width="6.140625" style="14" customWidth="1"/>
    <col min="9487" max="9487" width="6.42578125" style="14" customWidth="1"/>
    <col min="9488" max="9488" width="0" style="14" hidden="1" customWidth="1"/>
    <col min="9489" max="9489" width="8.42578125" style="14" customWidth="1"/>
    <col min="9490" max="9490" width="6.5703125" style="14" customWidth="1"/>
    <col min="9491" max="9491" width="7.42578125" style="14" customWidth="1"/>
    <col min="9492" max="9492" width="11" style="14" customWidth="1"/>
    <col min="9493" max="9493" width="9.140625" style="14"/>
    <col min="9494" max="9494" width="10.42578125" style="14" customWidth="1"/>
    <col min="9495" max="9497" width="0" style="14" hidden="1" customWidth="1"/>
    <col min="9498" max="9498" width="9" style="14" customWidth="1"/>
    <col min="9499" max="9730" width="9.140625" style="14"/>
    <col min="9731" max="9731" width="7.42578125" style="14" customWidth="1"/>
    <col min="9732" max="9732" width="9.140625" style="14"/>
    <col min="9733" max="9733" width="9.5703125" style="14" customWidth="1"/>
    <col min="9734" max="9734" width="9.140625" style="14"/>
    <col min="9735" max="9735" width="9.28515625" style="14" customWidth="1"/>
    <col min="9736" max="9736" width="7.7109375" style="14" customWidth="1"/>
    <col min="9737" max="9737" width="6.7109375" style="14" customWidth="1"/>
    <col min="9738" max="9738" width="6.42578125" style="14" customWidth="1"/>
    <col min="9739" max="9739" width="6" style="14" customWidth="1"/>
    <col min="9740" max="9740" width="6.28515625" style="14" customWidth="1"/>
    <col min="9741" max="9741" width="6" style="14" customWidth="1"/>
    <col min="9742" max="9742" width="6.140625" style="14" customWidth="1"/>
    <col min="9743" max="9743" width="6.42578125" style="14" customWidth="1"/>
    <col min="9744" max="9744" width="0" style="14" hidden="1" customWidth="1"/>
    <col min="9745" max="9745" width="8.42578125" style="14" customWidth="1"/>
    <col min="9746" max="9746" width="6.5703125" style="14" customWidth="1"/>
    <col min="9747" max="9747" width="7.42578125" style="14" customWidth="1"/>
    <col min="9748" max="9748" width="11" style="14" customWidth="1"/>
    <col min="9749" max="9749" width="9.140625" style="14"/>
    <col min="9750" max="9750" width="10.42578125" style="14" customWidth="1"/>
    <col min="9751" max="9753" width="0" style="14" hidden="1" customWidth="1"/>
    <col min="9754" max="9754" width="9" style="14" customWidth="1"/>
    <col min="9755" max="9986" width="9.140625" style="14"/>
    <col min="9987" max="9987" width="7.42578125" style="14" customWidth="1"/>
    <col min="9988" max="9988" width="9.140625" style="14"/>
    <col min="9989" max="9989" width="9.5703125" style="14" customWidth="1"/>
    <col min="9990" max="9990" width="9.140625" style="14"/>
    <col min="9991" max="9991" width="9.28515625" style="14" customWidth="1"/>
    <col min="9992" max="9992" width="7.7109375" style="14" customWidth="1"/>
    <col min="9993" max="9993" width="6.7109375" style="14" customWidth="1"/>
    <col min="9994" max="9994" width="6.42578125" style="14" customWidth="1"/>
    <col min="9995" max="9995" width="6" style="14" customWidth="1"/>
    <col min="9996" max="9996" width="6.28515625" style="14" customWidth="1"/>
    <col min="9997" max="9997" width="6" style="14" customWidth="1"/>
    <col min="9998" max="9998" width="6.140625" style="14" customWidth="1"/>
    <col min="9999" max="9999" width="6.42578125" style="14" customWidth="1"/>
    <col min="10000" max="10000" width="0" style="14" hidden="1" customWidth="1"/>
    <col min="10001" max="10001" width="8.42578125" style="14" customWidth="1"/>
    <col min="10002" max="10002" width="6.5703125" style="14" customWidth="1"/>
    <col min="10003" max="10003" width="7.42578125" style="14" customWidth="1"/>
    <col min="10004" max="10004" width="11" style="14" customWidth="1"/>
    <col min="10005" max="10005" width="9.140625" style="14"/>
    <col min="10006" max="10006" width="10.42578125" style="14" customWidth="1"/>
    <col min="10007" max="10009" width="0" style="14" hidden="1" customWidth="1"/>
    <col min="10010" max="10010" width="9" style="14" customWidth="1"/>
    <col min="10011" max="10242" width="9.140625" style="14"/>
    <col min="10243" max="10243" width="7.42578125" style="14" customWidth="1"/>
    <col min="10244" max="10244" width="9.140625" style="14"/>
    <col min="10245" max="10245" width="9.5703125" style="14" customWidth="1"/>
    <col min="10246" max="10246" width="9.140625" style="14"/>
    <col min="10247" max="10247" width="9.28515625" style="14" customWidth="1"/>
    <col min="10248" max="10248" width="7.7109375" style="14" customWidth="1"/>
    <col min="10249" max="10249" width="6.7109375" style="14" customWidth="1"/>
    <col min="10250" max="10250" width="6.42578125" style="14" customWidth="1"/>
    <col min="10251" max="10251" width="6" style="14" customWidth="1"/>
    <col min="10252" max="10252" width="6.28515625" style="14" customWidth="1"/>
    <col min="10253" max="10253" width="6" style="14" customWidth="1"/>
    <col min="10254" max="10254" width="6.140625" style="14" customWidth="1"/>
    <col min="10255" max="10255" width="6.42578125" style="14" customWidth="1"/>
    <col min="10256" max="10256" width="0" style="14" hidden="1" customWidth="1"/>
    <col min="10257" max="10257" width="8.42578125" style="14" customWidth="1"/>
    <col min="10258" max="10258" width="6.5703125" style="14" customWidth="1"/>
    <col min="10259" max="10259" width="7.42578125" style="14" customWidth="1"/>
    <col min="10260" max="10260" width="11" style="14" customWidth="1"/>
    <col min="10261" max="10261" width="9.140625" style="14"/>
    <col min="10262" max="10262" width="10.42578125" style="14" customWidth="1"/>
    <col min="10263" max="10265" width="0" style="14" hidden="1" customWidth="1"/>
    <col min="10266" max="10266" width="9" style="14" customWidth="1"/>
    <col min="10267" max="10498" width="9.140625" style="14"/>
    <col min="10499" max="10499" width="7.42578125" style="14" customWidth="1"/>
    <col min="10500" max="10500" width="9.140625" style="14"/>
    <col min="10501" max="10501" width="9.5703125" style="14" customWidth="1"/>
    <col min="10502" max="10502" width="9.140625" style="14"/>
    <col min="10503" max="10503" width="9.28515625" style="14" customWidth="1"/>
    <col min="10504" max="10504" width="7.7109375" style="14" customWidth="1"/>
    <col min="10505" max="10505" width="6.7109375" style="14" customWidth="1"/>
    <col min="10506" max="10506" width="6.42578125" style="14" customWidth="1"/>
    <col min="10507" max="10507" width="6" style="14" customWidth="1"/>
    <col min="10508" max="10508" width="6.28515625" style="14" customWidth="1"/>
    <col min="10509" max="10509" width="6" style="14" customWidth="1"/>
    <col min="10510" max="10510" width="6.140625" style="14" customWidth="1"/>
    <col min="10511" max="10511" width="6.42578125" style="14" customWidth="1"/>
    <col min="10512" max="10512" width="0" style="14" hidden="1" customWidth="1"/>
    <col min="10513" max="10513" width="8.42578125" style="14" customWidth="1"/>
    <col min="10514" max="10514" width="6.5703125" style="14" customWidth="1"/>
    <col min="10515" max="10515" width="7.42578125" style="14" customWidth="1"/>
    <col min="10516" max="10516" width="11" style="14" customWidth="1"/>
    <col min="10517" max="10517" width="9.140625" style="14"/>
    <col min="10518" max="10518" width="10.42578125" style="14" customWidth="1"/>
    <col min="10519" max="10521" width="0" style="14" hidden="1" customWidth="1"/>
    <col min="10522" max="10522" width="9" style="14" customWidth="1"/>
    <col min="10523" max="10754" width="9.140625" style="14"/>
    <col min="10755" max="10755" width="7.42578125" style="14" customWidth="1"/>
    <col min="10756" max="10756" width="9.140625" style="14"/>
    <col min="10757" max="10757" width="9.5703125" style="14" customWidth="1"/>
    <col min="10758" max="10758" width="9.140625" style="14"/>
    <col min="10759" max="10759" width="9.28515625" style="14" customWidth="1"/>
    <col min="10760" max="10760" width="7.7109375" style="14" customWidth="1"/>
    <col min="10761" max="10761" width="6.7109375" style="14" customWidth="1"/>
    <col min="10762" max="10762" width="6.42578125" style="14" customWidth="1"/>
    <col min="10763" max="10763" width="6" style="14" customWidth="1"/>
    <col min="10764" max="10764" width="6.28515625" style="14" customWidth="1"/>
    <col min="10765" max="10765" width="6" style="14" customWidth="1"/>
    <col min="10766" max="10766" width="6.140625" style="14" customWidth="1"/>
    <col min="10767" max="10767" width="6.42578125" style="14" customWidth="1"/>
    <col min="10768" max="10768" width="0" style="14" hidden="1" customWidth="1"/>
    <col min="10769" max="10769" width="8.42578125" style="14" customWidth="1"/>
    <col min="10770" max="10770" width="6.5703125" style="14" customWidth="1"/>
    <col min="10771" max="10771" width="7.42578125" style="14" customWidth="1"/>
    <col min="10772" max="10772" width="11" style="14" customWidth="1"/>
    <col min="10773" max="10773" width="9.140625" style="14"/>
    <col min="10774" max="10774" width="10.42578125" style="14" customWidth="1"/>
    <col min="10775" max="10777" width="0" style="14" hidden="1" customWidth="1"/>
    <col min="10778" max="10778" width="9" style="14" customWidth="1"/>
    <col min="10779" max="11010" width="9.140625" style="14"/>
    <col min="11011" max="11011" width="7.42578125" style="14" customWidth="1"/>
    <col min="11012" max="11012" width="9.140625" style="14"/>
    <col min="11013" max="11013" width="9.5703125" style="14" customWidth="1"/>
    <col min="11014" max="11014" width="9.140625" style="14"/>
    <col min="11015" max="11015" width="9.28515625" style="14" customWidth="1"/>
    <col min="11016" max="11016" width="7.7109375" style="14" customWidth="1"/>
    <col min="11017" max="11017" width="6.7109375" style="14" customWidth="1"/>
    <col min="11018" max="11018" width="6.42578125" style="14" customWidth="1"/>
    <col min="11019" max="11019" width="6" style="14" customWidth="1"/>
    <col min="11020" max="11020" width="6.28515625" style="14" customWidth="1"/>
    <col min="11021" max="11021" width="6" style="14" customWidth="1"/>
    <col min="11022" max="11022" width="6.140625" style="14" customWidth="1"/>
    <col min="11023" max="11023" width="6.42578125" style="14" customWidth="1"/>
    <col min="11024" max="11024" width="0" style="14" hidden="1" customWidth="1"/>
    <col min="11025" max="11025" width="8.42578125" style="14" customWidth="1"/>
    <col min="11026" max="11026" width="6.5703125" style="14" customWidth="1"/>
    <col min="11027" max="11027" width="7.42578125" style="14" customWidth="1"/>
    <col min="11028" max="11028" width="11" style="14" customWidth="1"/>
    <col min="11029" max="11029" width="9.140625" style="14"/>
    <col min="11030" max="11030" width="10.42578125" style="14" customWidth="1"/>
    <col min="11031" max="11033" width="0" style="14" hidden="1" customWidth="1"/>
    <col min="11034" max="11034" width="9" style="14" customWidth="1"/>
    <col min="11035" max="11266" width="9.140625" style="14"/>
    <col min="11267" max="11267" width="7.42578125" style="14" customWidth="1"/>
    <col min="11268" max="11268" width="9.140625" style="14"/>
    <col min="11269" max="11269" width="9.5703125" style="14" customWidth="1"/>
    <col min="11270" max="11270" width="9.140625" style="14"/>
    <col min="11271" max="11271" width="9.28515625" style="14" customWidth="1"/>
    <col min="11272" max="11272" width="7.7109375" style="14" customWidth="1"/>
    <col min="11273" max="11273" width="6.7109375" style="14" customWidth="1"/>
    <col min="11274" max="11274" width="6.42578125" style="14" customWidth="1"/>
    <col min="11275" max="11275" width="6" style="14" customWidth="1"/>
    <col min="11276" max="11276" width="6.28515625" style="14" customWidth="1"/>
    <col min="11277" max="11277" width="6" style="14" customWidth="1"/>
    <col min="11278" max="11278" width="6.140625" style="14" customWidth="1"/>
    <col min="11279" max="11279" width="6.42578125" style="14" customWidth="1"/>
    <col min="11280" max="11280" width="0" style="14" hidden="1" customWidth="1"/>
    <col min="11281" max="11281" width="8.42578125" style="14" customWidth="1"/>
    <col min="11282" max="11282" width="6.5703125" style="14" customWidth="1"/>
    <col min="11283" max="11283" width="7.42578125" style="14" customWidth="1"/>
    <col min="11284" max="11284" width="11" style="14" customWidth="1"/>
    <col min="11285" max="11285" width="9.140625" style="14"/>
    <col min="11286" max="11286" width="10.42578125" style="14" customWidth="1"/>
    <col min="11287" max="11289" width="0" style="14" hidden="1" customWidth="1"/>
    <col min="11290" max="11290" width="9" style="14" customWidth="1"/>
    <col min="11291" max="11522" width="9.140625" style="14"/>
    <col min="11523" max="11523" width="7.42578125" style="14" customWidth="1"/>
    <col min="11524" max="11524" width="9.140625" style="14"/>
    <col min="11525" max="11525" width="9.5703125" style="14" customWidth="1"/>
    <col min="11526" max="11526" width="9.140625" style="14"/>
    <col min="11527" max="11527" width="9.28515625" style="14" customWidth="1"/>
    <col min="11528" max="11528" width="7.7109375" style="14" customWidth="1"/>
    <col min="11529" max="11529" width="6.7109375" style="14" customWidth="1"/>
    <col min="11530" max="11530" width="6.42578125" style="14" customWidth="1"/>
    <col min="11531" max="11531" width="6" style="14" customWidth="1"/>
    <col min="11532" max="11532" width="6.28515625" style="14" customWidth="1"/>
    <col min="11533" max="11533" width="6" style="14" customWidth="1"/>
    <col min="11534" max="11534" width="6.140625" style="14" customWidth="1"/>
    <col min="11535" max="11535" width="6.42578125" style="14" customWidth="1"/>
    <col min="11536" max="11536" width="0" style="14" hidden="1" customWidth="1"/>
    <col min="11537" max="11537" width="8.42578125" style="14" customWidth="1"/>
    <col min="11538" max="11538" width="6.5703125" style="14" customWidth="1"/>
    <col min="11539" max="11539" width="7.42578125" style="14" customWidth="1"/>
    <col min="11540" max="11540" width="11" style="14" customWidth="1"/>
    <col min="11541" max="11541" width="9.140625" style="14"/>
    <col min="11542" max="11542" width="10.42578125" style="14" customWidth="1"/>
    <col min="11543" max="11545" width="0" style="14" hidden="1" customWidth="1"/>
    <col min="11546" max="11546" width="9" style="14" customWidth="1"/>
    <col min="11547" max="11778" width="9.140625" style="14"/>
    <col min="11779" max="11779" width="7.42578125" style="14" customWidth="1"/>
    <col min="11780" max="11780" width="9.140625" style="14"/>
    <col min="11781" max="11781" width="9.5703125" style="14" customWidth="1"/>
    <col min="11782" max="11782" width="9.140625" style="14"/>
    <col min="11783" max="11783" width="9.28515625" style="14" customWidth="1"/>
    <col min="11784" max="11784" width="7.7109375" style="14" customWidth="1"/>
    <col min="11785" max="11785" width="6.7109375" style="14" customWidth="1"/>
    <col min="11786" max="11786" width="6.42578125" style="14" customWidth="1"/>
    <col min="11787" max="11787" width="6" style="14" customWidth="1"/>
    <col min="11788" max="11788" width="6.28515625" style="14" customWidth="1"/>
    <col min="11789" max="11789" width="6" style="14" customWidth="1"/>
    <col min="11790" max="11790" width="6.140625" style="14" customWidth="1"/>
    <col min="11791" max="11791" width="6.42578125" style="14" customWidth="1"/>
    <col min="11792" max="11792" width="0" style="14" hidden="1" customWidth="1"/>
    <col min="11793" max="11793" width="8.42578125" style="14" customWidth="1"/>
    <col min="11794" max="11794" width="6.5703125" style="14" customWidth="1"/>
    <col min="11795" max="11795" width="7.42578125" style="14" customWidth="1"/>
    <col min="11796" max="11796" width="11" style="14" customWidth="1"/>
    <col min="11797" max="11797" width="9.140625" style="14"/>
    <col min="11798" max="11798" width="10.42578125" style="14" customWidth="1"/>
    <col min="11799" max="11801" width="0" style="14" hidden="1" customWidth="1"/>
    <col min="11802" max="11802" width="9" style="14" customWidth="1"/>
    <col min="11803" max="12034" width="9.140625" style="14"/>
    <col min="12035" max="12035" width="7.42578125" style="14" customWidth="1"/>
    <col min="12036" max="12036" width="9.140625" style="14"/>
    <col min="12037" max="12037" width="9.5703125" style="14" customWidth="1"/>
    <col min="12038" max="12038" width="9.140625" style="14"/>
    <col min="12039" max="12039" width="9.28515625" style="14" customWidth="1"/>
    <col min="12040" max="12040" width="7.7109375" style="14" customWidth="1"/>
    <col min="12041" max="12041" width="6.7109375" style="14" customWidth="1"/>
    <col min="12042" max="12042" width="6.42578125" style="14" customWidth="1"/>
    <col min="12043" max="12043" width="6" style="14" customWidth="1"/>
    <col min="12044" max="12044" width="6.28515625" style="14" customWidth="1"/>
    <col min="12045" max="12045" width="6" style="14" customWidth="1"/>
    <col min="12046" max="12046" width="6.140625" style="14" customWidth="1"/>
    <col min="12047" max="12047" width="6.42578125" style="14" customWidth="1"/>
    <col min="12048" max="12048" width="0" style="14" hidden="1" customWidth="1"/>
    <col min="12049" max="12049" width="8.42578125" style="14" customWidth="1"/>
    <col min="12050" max="12050" width="6.5703125" style="14" customWidth="1"/>
    <col min="12051" max="12051" width="7.42578125" style="14" customWidth="1"/>
    <col min="12052" max="12052" width="11" style="14" customWidth="1"/>
    <col min="12053" max="12053" width="9.140625" style="14"/>
    <col min="12054" max="12054" width="10.42578125" style="14" customWidth="1"/>
    <col min="12055" max="12057" width="0" style="14" hidden="1" customWidth="1"/>
    <col min="12058" max="12058" width="9" style="14" customWidth="1"/>
    <col min="12059" max="12290" width="9.140625" style="14"/>
    <col min="12291" max="12291" width="7.42578125" style="14" customWidth="1"/>
    <col min="12292" max="12292" width="9.140625" style="14"/>
    <col min="12293" max="12293" width="9.5703125" style="14" customWidth="1"/>
    <col min="12294" max="12294" width="9.140625" style="14"/>
    <col min="12295" max="12295" width="9.28515625" style="14" customWidth="1"/>
    <col min="12296" max="12296" width="7.7109375" style="14" customWidth="1"/>
    <col min="12297" max="12297" width="6.7109375" style="14" customWidth="1"/>
    <col min="12298" max="12298" width="6.42578125" style="14" customWidth="1"/>
    <col min="12299" max="12299" width="6" style="14" customWidth="1"/>
    <col min="12300" max="12300" width="6.28515625" style="14" customWidth="1"/>
    <col min="12301" max="12301" width="6" style="14" customWidth="1"/>
    <col min="12302" max="12302" width="6.140625" style="14" customWidth="1"/>
    <col min="12303" max="12303" width="6.42578125" style="14" customWidth="1"/>
    <col min="12304" max="12304" width="0" style="14" hidden="1" customWidth="1"/>
    <col min="12305" max="12305" width="8.42578125" style="14" customWidth="1"/>
    <col min="12306" max="12306" width="6.5703125" style="14" customWidth="1"/>
    <col min="12307" max="12307" width="7.42578125" style="14" customWidth="1"/>
    <col min="12308" max="12308" width="11" style="14" customWidth="1"/>
    <col min="12309" max="12309" width="9.140625" style="14"/>
    <col min="12310" max="12310" width="10.42578125" style="14" customWidth="1"/>
    <col min="12311" max="12313" width="0" style="14" hidden="1" customWidth="1"/>
    <col min="12314" max="12314" width="9" style="14" customWidth="1"/>
    <col min="12315" max="12546" width="9.140625" style="14"/>
    <col min="12547" max="12547" width="7.42578125" style="14" customWidth="1"/>
    <col min="12548" max="12548" width="9.140625" style="14"/>
    <col min="12549" max="12549" width="9.5703125" style="14" customWidth="1"/>
    <col min="12550" max="12550" width="9.140625" style="14"/>
    <col min="12551" max="12551" width="9.28515625" style="14" customWidth="1"/>
    <col min="12552" max="12552" width="7.7109375" style="14" customWidth="1"/>
    <col min="12553" max="12553" width="6.7109375" style="14" customWidth="1"/>
    <col min="12554" max="12554" width="6.42578125" style="14" customWidth="1"/>
    <col min="12555" max="12555" width="6" style="14" customWidth="1"/>
    <col min="12556" max="12556" width="6.28515625" style="14" customWidth="1"/>
    <col min="12557" max="12557" width="6" style="14" customWidth="1"/>
    <col min="12558" max="12558" width="6.140625" style="14" customWidth="1"/>
    <col min="12559" max="12559" width="6.42578125" style="14" customWidth="1"/>
    <col min="12560" max="12560" width="0" style="14" hidden="1" customWidth="1"/>
    <col min="12561" max="12561" width="8.42578125" style="14" customWidth="1"/>
    <col min="12562" max="12562" width="6.5703125" style="14" customWidth="1"/>
    <col min="12563" max="12563" width="7.42578125" style="14" customWidth="1"/>
    <col min="12564" max="12564" width="11" style="14" customWidth="1"/>
    <col min="12565" max="12565" width="9.140625" style="14"/>
    <col min="12566" max="12566" width="10.42578125" style="14" customWidth="1"/>
    <col min="12567" max="12569" width="0" style="14" hidden="1" customWidth="1"/>
    <col min="12570" max="12570" width="9" style="14" customWidth="1"/>
    <col min="12571" max="12802" width="9.140625" style="14"/>
    <col min="12803" max="12803" width="7.42578125" style="14" customWidth="1"/>
    <col min="12804" max="12804" width="9.140625" style="14"/>
    <col min="12805" max="12805" width="9.5703125" style="14" customWidth="1"/>
    <col min="12806" max="12806" width="9.140625" style="14"/>
    <col min="12807" max="12807" width="9.28515625" style="14" customWidth="1"/>
    <col min="12808" max="12808" width="7.7109375" style="14" customWidth="1"/>
    <col min="12809" max="12809" width="6.7109375" style="14" customWidth="1"/>
    <col min="12810" max="12810" width="6.42578125" style="14" customWidth="1"/>
    <col min="12811" max="12811" width="6" style="14" customWidth="1"/>
    <col min="12812" max="12812" width="6.28515625" style="14" customWidth="1"/>
    <col min="12813" max="12813" width="6" style="14" customWidth="1"/>
    <col min="12814" max="12814" width="6.140625" style="14" customWidth="1"/>
    <col min="12815" max="12815" width="6.42578125" style="14" customWidth="1"/>
    <col min="12816" max="12816" width="0" style="14" hidden="1" customWidth="1"/>
    <col min="12817" max="12817" width="8.42578125" style="14" customWidth="1"/>
    <col min="12818" max="12818" width="6.5703125" style="14" customWidth="1"/>
    <col min="12819" max="12819" width="7.42578125" style="14" customWidth="1"/>
    <col min="12820" max="12820" width="11" style="14" customWidth="1"/>
    <col min="12821" max="12821" width="9.140625" style="14"/>
    <col min="12822" max="12822" width="10.42578125" style="14" customWidth="1"/>
    <col min="12823" max="12825" width="0" style="14" hidden="1" customWidth="1"/>
    <col min="12826" max="12826" width="9" style="14" customWidth="1"/>
    <col min="12827" max="13058" width="9.140625" style="14"/>
    <col min="13059" max="13059" width="7.42578125" style="14" customWidth="1"/>
    <col min="13060" max="13060" width="9.140625" style="14"/>
    <col min="13061" max="13061" width="9.5703125" style="14" customWidth="1"/>
    <col min="13062" max="13062" width="9.140625" style="14"/>
    <col min="13063" max="13063" width="9.28515625" style="14" customWidth="1"/>
    <col min="13064" max="13064" width="7.7109375" style="14" customWidth="1"/>
    <col min="13065" max="13065" width="6.7109375" style="14" customWidth="1"/>
    <col min="13066" max="13066" width="6.42578125" style="14" customWidth="1"/>
    <col min="13067" max="13067" width="6" style="14" customWidth="1"/>
    <col min="13068" max="13068" width="6.28515625" style="14" customWidth="1"/>
    <col min="13069" max="13069" width="6" style="14" customWidth="1"/>
    <col min="13070" max="13070" width="6.140625" style="14" customWidth="1"/>
    <col min="13071" max="13071" width="6.42578125" style="14" customWidth="1"/>
    <col min="13072" max="13072" width="0" style="14" hidden="1" customWidth="1"/>
    <col min="13073" max="13073" width="8.42578125" style="14" customWidth="1"/>
    <col min="13074" max="13074" width="6.5703125" style="14" customWidth="1"/>
    <col min="13075" max="13075" width="7.42578125" style="14" customWidth="1"/>
    <col min="13076" max="13076" width="11" style="14" customWidth="1"/>
    <col min="13077" max="13077" width="9.140625" style="14"/>
    <col min="13078" max="13078" width="10.42578125" style="14" customWidth="1"/>
    <col min="13079" max="13081" width="0" style="14" hidden="1" customWidth="1"/>
    <col min="13082" max="13082" width="9" style="14" customWidth="1"/>
    <col min="13083" max="13314" width="9.140625" style="14"/>
    <col min="13315" max="13315" width="7.42578125" style="14" customWidth="1"/>
    <col min="13316" max="13316" width="9.140625" style="14"/>
    <col min="13317" max="13317" width="9.5703125" style="14" customWidth="1"/>
    <col min="13318" max="13318" width="9.140625" style="14"/>
    <col min="13319" max="13319" width="9.28515625" style="14" customWidth="1"/>
    <col min="13320" max="13320" width="7.7109375" style="14" customWidth="1"/>
    <col min="13321" max="13321" width="6.7109375" style="14" customWidth="1"/>
    <col min="13322" max="13322" width="6.42578125" style="14" customWidth="1"/>
    <col min="13323" max="13323" width="6" style="14" customWidth="1"/>
    <col min="13324" max="13324" width="6.28515625" style="14" customWidth="1"/>
    <col min="13325" max="13325" width="6" style="14" customWidth="1"/>
    <col min="13326" max="13326" width="6.140625" style="14" customWidth="1"/>
    <col min="13327" max="13327" width="6.42578125" style="14" customWidth="1"/>
    <col min="13328" max="13328" width="0" style="14" hidden="1" customWidth="1"/>
    <col min="13329" max="13329" width="8.42578125" style="14" customWidth="1"/>
    <col min="13330" max="13330" width="6.5703125" style="14" customWidth="1"/>
    <col min="13331" max="13331" width="7.42578125" style="14" customWidth="1"/>
    <col min="13332" max="13332" width="11" style="14" customWidth="1"/>
    <col min="13333" max="13333" width="9.140625" style="14"/>
    <col min="13334" max="13334" width="10.42578125" style="14" customWidth="1"/>
    <col min="13335" max="13337" width="0" style="14" hidden="1" customWidth="1"/>
    <col min="13338" max="13338" width="9" style="14" customWidth="1"/>
    <col min="13339" max="13570" width="9.140625" style="14"/>
    <col min="13571" max="13571" width="7.42578125" style="14" customWidth="1"/>
    <col min="13572" max="13572" width="9.140625" style="14"/>
    <col min="13573" max="13573" width="9.5703125" style="14" customWidth="1"/>
    <col min="13574" max="13574" width="9.140625" style="14"/>
    <col min="13575" max="13575" width="9.28515625" style="14" customWidth="1"/>
    <col min="13576" max="13576" width="7.7109375" style="14" customWidth="1"/>
    <col min="13577" max="13577" width="6.7109375" style="14" customWidth="1"/>
    <col min="13578" max="13578" width="6.42578125" style="14" customWidth="1"/>
    <col min="13579" max="13579" width="6" style="14" customWidth="1"/>
    <col min="13580" max="13580" width="6.28515625" style="14" customWidth="1"/>
    <col min="13581" max="13581" width="6" style="14" customWidth="1"/>
    <col min="13582" max="13582" width="6.140625" style="14" customWidth="1"/>
    <col min="13583" max="13583" width="6.42578125" style="14" customWidth="1"/>
    <col min="13584" max="13584" width="0" style="14" hidden="1" customWidth="1"/>
    <col min="13585" max="13585" width="8.42578125" style="14" customWidth="1"/>
    <col min="13586" max="13586" width="6.5703125" style="14" customWidth="1"/>
    <col min="13587" max="13587" width="7.42578125" style="14" customWidth="1"/>
    <col min="13588" max="13588" width="11" style="14" customWidth="1"/>
    <col min="13589" max="13589" width="9.140625" style="14"/>
    <col min="13590" max="13590" width="10.42578125" style="14" customWidth="1"/>
    <col min="13591" max="13593" width="0" style="14" hidden="1" customWidth="1"/>
    <col min="13594" max="13594" width="9" style="14" customWidth="1"/>
    <col min="13595" max="13826" width="9.140625" style="14"/>
    <col min="13827" max="13827" width="7.42578125" style="14" customWidth="1"/>
    <col min="13828" max="13828" width="9.140625" style="14"/>
    <col min="13829" max="13829" width="9.5703125" style="14" customWidth="1"/>
    <col min="13830" max="13830" width="9.140625" style="14"/>
    <col min="13831" max="13831" width="9.28515625" style="14" customWidth="1"/>
    <col min="13832" max="13832" width="7.7109375" style="14" customWidth="1"/>
    <col min="13833" max="13833" width="6.7109375" style="14" customWidth="1"/>
    <col min="13834" max="13834" width="6.42578125" style="14" customWidth="1"/>
    <col min="13835" max="13835" width="6" style="14" customWidth="1"/>
    <col min="13836" max="13836" width="6.28515625" style="14" customWidth="1"/>
    <col min="13837" max="13837" width="6" style="14" customWidth="1"/>
    <col min="13838" max="13838" width="6.140625" style="14" customWidth="1"/>
    <col min="13839" max="13839" width="6.42578125" style="14" customWidth="1"/>
    <col min="13840" max="13840" width="0" style="14" hidden="1" customWidth="1"/>
    <col min="13841" max="13841" width="8.42578125" style="14" customWidth="1"/>
    <col min="13842" max="13842" width="6.5703125" style="14" customWidth="1"/>
    <col min="13843" max="13843" width="7.42578125" style="14" customWidth="1"/>
    <col min="13844" max="13844" width="11" style="14" customWidth="1"/>
    <col min="13845" max="13845" width="9.140625" style="14"/>
    <col min="13846" max="13846" width="10.42578125" style="14" customWidth="1"/>
    <col min="13847" max="13849" width="0" style="14" hidden="1" customWidth="1"/>
    <col min="13850" max="13850" width="9" style="14" customWidth="1"/>
    <col min="13851" max="14082" width="9.140625" style="14"/>
    <col min="14083" max="14083" width="7.42578125" style="14" customWidth="1"/>
    <col min="14084" max="14084" width="9.140625" style="14"/>
    <col min="14085" max="14085" width="9.5703125" style="14" customWidth="1"/>
    <col min="14086" max="14086" width="9.140625" style="14"/>
    <col min="14087" max="14087" width="9.28515625" style="14" customWidth="1"/>
    <col min="14088" max="14088" width="7.7109375" style="14" customWidth="1"/>
    <col min="14089" max="14089" width="6.7109375" style="14" customWidth="1"/>
    <col min="14090" max="14090" width="6.42578125" style="14" customWidth="1"/>
    <col min="14091" max="14091" width="6" style="14" customWidth="1"/>
    <col min="14092" max="14092" width="6.28515625" style="14" customWidth="1"/>
    <col min="14093" max="14093" width="6" style="14" customWidth="1"/>
    <col min="14094" max="14094" width="6.140625" style="14" customWidth="1"/>
    <col min="14095" max="14095" width="6.42578125" style="14" customWidth="1"/>
    <col min="14096" max="14096" width="0" style="14" hidden="1" customWidth="1"/>
    <col min="14097" max="14097" width="8.42578125" style="14" customWidth="1"/>
    <col min="14098" max="14098" width="6.5703125" style="14" customWidth="1"/>
    <col min="14099" max="14099" width="7.42578125" style="14" customWidth="1"/>
    <col min="14100" max="14100" width="11" style="14" customWidth="1"/>
    <col min="14101" max="14101" width="9.140625" style="14"/>
    <col min="14102" max="14102" width="10.42578125" style="14" customWidth="1"/>
    <col min="14103" max="14105" width="0" style="14" hidden="1" customWidth="1"/>
    <col min="14106" max="14106" width="9" style="14" customWidth="1"/>
    <col min="14107" max="14338" width="9.140625" style="14"/>
    <col min="14339" max="14339" width="7.42578125" style="14" customWidth="1"/>
    <col min="14340" max="14340" width="9.140625" style="14"/>
    <col min="14341" max="14341" width="9.5703125" style="14" customWidth="1"/>
    <col min="14342" max="14342" width="9.140625" style="14"/>
    <col min="14343" max="14343" width="9.28515625" style="14" customWidth="1"/>
    <col min="14344" max="14344" width="7.7109375" style="14" customWidth="1"/>
    <col min="14345" max="14345" width="6.7109375" style="14" customWidth="1"/>
    <col min="14346" max="14346" width="6.42578125" style="14" customWidth="1"/>
    <col min="14347" max="14347" width="6" style="14" customWidth="1"/>
    <col min="14348" max="14348" width="6.28515625" style="14" customWidth="1"/>
    <col min="14349" max="14349" width="6" style="14" customWidth="1"/>
    <col min="14350" max="14350" width="6.140625" style="14" customWidth="1"/>
    <col min="14351" max="14351" width="6.42578125" style="14" customWidth="1"/>
    <col min="14352" max="14352" width="0" style="14" hidden="1" customWidth="1"/>
    <col min="14353" max="14353" width="8.42578125" style="14" customWidth="1"/>
    <col min="14354" max="14354" width="6.5703125" style="14" customWidth="1"/>
    <col min="14355" max="14355" width="7.42578125" style="14" customWidth="1"/>
    <col min="14356" max="14356" width="11" style="14" customWidth="1"/>
    <col min="14357" max="14357" width="9.140625" style="14"/>
    <col min="14358" max="14358" width="10.42578125" style="14" customWidth="1"/>
    <col min="14359" max="14361" width="0" style="14" hidden="1" customWidth="1"/>
    <col min="14362" max="14362" width="9" style="14" customWidth="1"/>
    <col min="14363" max="14594" width="9.140625" style="14"/>
    <col min="14595" max="14595" width="7.42578125" style="14" customWidth="1"/>
    <col min="14596" max="14596" width="9.140625" style="14"/>
    <col min="14597" max="14597" width="9.5703125" style="14" customWidth="1"/>
    <col min="14598" max="14598" width="9.140625" style="14"/>
    <col min="14599" max="14599" width="9.28515625" style="14" customWidth="1"/>
    <col min="14600" max="14600" width="7.7109375" style="14" customWidth="1"/>
    <col min="14601" max="14601" width="6.7109375" style="14" customWidth="1"/>
    <col min="14602" max="14602" width="6.42578125" style="14" customWidth="1"/>
    <col min="14603" max="14603" width="6" style="14" customWidth="1"/>
    <col min="14604" max="14604" width="6.28515625" style="14" customWidth="1"/>
    <col min="14605" max="14605" width="6" style="14" customWidth="1"/>
    <col min="14606" max="14606" width="6.140625" style="14" customWidth="1"/>
    <col min="14607" max="14607" width="6.42578125" style="14" customWidth="1"/>
    <col min="14608" max="14608" width="0" style="14" hidden="1" customWidth="1"/>
    <col min="14609" max="14609" width="8.42578125" style="14" customWidth="1"/>
    <col min="14610" max="14610" width="6.5703125" style="14" customWidth="1"/>
    <col min="14611" max="14611" width="7.42578125" style="14" customWidth="1"/>
    <col min="14612" max="14612" width="11" style="14" customWidth="1"/>
    <col min="14613" max="14613" width="9.140625" style="14"/>
    <col min="14614" max="14614" width="10.42578125" style="14" customWidth="1"/>
    <col min="14615" max="14617" width="0" style="14" hidden="1" customWidth="1"/>
    <col min="14618" max="14618" width="9" style="14" customWidth="1"/>
    <col min="14619" max="14850" width="9.140625" style="14"/>
    <col min="14851" max="14851" width="7.42578125" style="14" customWidth="1"/>
    <col min="14852" max="14852" width="9.140625" style="14"/>
    <col min="14853" max="14853" width="9.5703125" style="14" customWidth="1"/>
    <col min="14854" max="14854" width="9.140625" style="14"/>
    <col min="14855" max="14855" width="9.28515625" style="14" customWidth="1"/>
    <col min="14856" max="14856" width="7.7109375" style="14" customWidth="1"/>
    <col min="14857" max="14857" width="6.7109375" style="14" customWidth="1"/>
    <col min="14858" max="14858" width="6.42578125" style="14" customWidth="1"/>
    <col min="14859" max="14859" width="6" style="14" customWidth="1"/>
    <col min="14860" max="14860" width="6.28515625" style="14" customWidth="1"/>
    <col min="14861" max="14861" width="6" style="14" customWidth="1"/>
    <col min="14862" max="14862" width="6.140625" style="14" customWidth="1"/>
    <col min="14863" max="14863" width="6.42578125" style="14" customWidth="1"/>
    <col min="14864" max="14864" width="0" style="14" hidden="1" customWidth="1"/>
    <col min="14865" max="14865" width="8.42578125" style="14" customWidth="1"/>
    <col min="14866" max="14866" width="6.5703125" style="14" customWidth="1"/>
    <col min="14867" max="14867" width="7.42578125" style="14" customWidth="1"/>
    <col min="14868" max="14868" width="11" style="14" customWidth="1"/>
    <col min="14869" max="14869" width="9.140625" style="14"/>
    <col min="14870" max="14870" width="10.42578125" style="14" customWidth="1"/>
    <col min="14871" max="14873" width="0" style="14" hidden="1" customWidth="1"/>
    <col min="14874" max="14874" width="9" style="14" customWidth="1"/>
    <col min="14875" max="15106" width="9.140625" style="14"/>
    <col min="15107" max="15107" width="7.42578125" style="14" customWidth="1"/>
    <col min="15108" max="15108" width="9.140625" style="14"/>
    <col min="15109" max="15109" width="9.5703125" style="14" customWidth="1"/>
    <col min="15110" max="15110" width="9.140625" style="14"/>
    <col min="15111" max="15111" width="9.28515625" style="14" customWidth="1"/>
    <col min="15112" max="15112" width="7.7109375" style="14" customWidth="1"/>
    <col min="15113" max="15113" width="6.7109375" style="14" customWidth="1"/>
    <col min="15114" max="15114" width="6.42578125" style="14" customWidth="1"/>
    <col min="15115" max="15115" width="6" style="14" customWidth="1"/>
    <col min="15116" max="15116" width="6.28515625" style="14" customWidth="1"/>
    <col min="15117" max="15117" width="6" style="14" customWidth="1"/>
    <col min="15118" max="15118" width="6.140625" style="14" customWidth="1"/>
    <col min="15119" max="15119" width="6.42578125" style="14" customWidth="1"/>
    <col min="15120" max="15120" width="0" style="14" hidden="1" customWidth="1"/>
    <col min="15121" max="15121" width="8.42578125" style="14" customWidth="1"/>
    <col min="15122" max="15122" width="6.5703125" style="14" customWidth="1"/>
    <col min="15123" max="15123" width="7.42578125" style="14" customWidth="1"/>
    <col min="15124" max="15124" width="11" style="14" customWidth="1"/>
    <col min="15125" max="15125" width="9.140625" style="14"/>
    <col min="15126" max="15126" width="10.42578125" style="14" customWidth="1"/>
    <col min="15127" max="15129" width="0" style="14" hidden="1" customWidth="1"/>
    <col min="15130" max="15130" width="9" style="14" customWidth="1"/>
    <col min="15131" max="15362" width="9.140625" style="14"/>
    <col min="15363" max="15363" width="7.42578125" style="14" customWidth="1"/>
    <col min="15364" max="15364" width="9.140625" style="14"/>
    <col min="15365" max="15365" width="9.5703125" style="14" customWidth="1"/>
    <col min="15366" max="15366" width="9.140625" style="14"/>
    <col min="15367" max="15367" width="9.28515625" style="14" customWidth="1"/>
    <col min="15368" max="15368" width="7.7109375" style="14" customWidth="1"/>
    <col min="15369" max="15369" width="6.7109375" style="14" customWidth="1"/>
    <col min="15370" max="15370" width="6.42578125" style="14" customWidth="1"/>
    <col min="15371" max="15371" width="6" style="14" customWidth="1"/>
    <col min="15372" max="15372" width="6.28515625" style="14" customWidth="1"/>
    <col min="15373" max="15373" width="6" style="14" customWidth="1"/>
    <col min="15374" max="15374" width="6.140625" style="14" customWidth="1"/>
    <col min="15375" max="15375" width="6.42578125" style="14" customWidth="1"/>
    <col min="15376" max="15376" width="0" style="14" hidden="1" customWidth="1"/>
    <col min="15377" max="15377" width="8.42578125" style="14" customWidth="1"/>
    <col min="15378" max="15378" width="6.5703125" style="14" customWidth="1"/>
    <col min="15379" max="15379" width="7.42578125" style="14" customWidth="1"/>
    <col min="15380" max="15380" width="11" style="14" customWidth="1"/>
    <col min="15381" max="15381" width="9.140625" style="14"/>
    <col min="15382" max="15382" width="10.42578125" style="14" customWidth="1"/>
    <col min="15383" max="15385" width="0" style="14" hidden="1" customWidth="1"/>
    <col min="15386" max="15386" width="9" style="14" customWidth="1"/>
    <col min="15387" max="15618" width="9.140625" style="14"/>
    <col min="15619" max="15619" width="7.42578125" style="14" customWidth="1"/>
    <col min="15620" max="15620" width="9.140625" style="14"/>
    <col min="15621" max="15621" width="9.5703125" style="14" customWidth="1"/>
    <col min="15622" max="15622" width="9.140625" style="14"/>
    <col min="15623" max="15623" width="9.28515625" style="14" customWidth="1"/>
    <col min="15624" max="15624" width="7.7109375" style="14" customWidth="1"/>
    <col min="15625" max="15625" width="6.7109375" style="14" customWidth="1"/>
    <col min="15626" max="15626" width="6.42578125" style="14" customWidth="1"/>
    <col min="15627" max="15627" width="6" style="14" customWidth="1"/>
    <col min="15628" max="15628" width="6.28515625" style="14" customWidth="1"/>
    <col min="15629" max="15629" width="6" style="14" customWidth="1"/>
    <col min="15630" max="15630" width="6.140625" style="14" customWidth="1"/>
    <col min="15631" max="15631" width="6.42578125" style="14" customWidth="1"/>
    <col min="15632" max="15632" width="0" style="14" hidden="1" customWidth="1"/>
    <col min="15633" max="15633" width="8.42578125" style="14" customWidth="1"/>
    <col min="15634" max="15634" width="6.5703125" style="14" customWidth="1"/>
    <col min="15635" max="15635" width="7.42578125" style="14" customWidth="1"/>
    <col min="15636" max="15636" width="11" style="14" customWidth="1"/>
    <col min="15637" max="15637" width="9.140625" style="14"/>
    <col min="15638" max="15638" width="10.42578125" style="14" customWidth="1"/>
    <col min="15639" max="15641" width="0" style="14" hidden="1" customWidth="1"/>
    <col min="15642" max="15642" width="9" style="14" customWidth="1"/>
    <col min="15643" max="15874" width="9.140625" style="14"/>
    <col min="15875" max="15875" width="7.42578125" style="14" customWidth="1"/>
    <col min="15876" max="15876" width="9.140625" style="14"/>
    <col min="15877" max="15877" width="9.5703125" style="14" customWidth="1"/>
    <col min="15878" max="15878" width="9.140625" style="14"/>
    <col min="15879" max="15879" width="9.28515625" style="14" customWidth="1"/>
    <col min="15880" max="15880" width="7.7109375" style="14" customWidth="1"/>
    <col min="15881" max="15881" width="6.7109375" style="14" customWidth="1"/>
    <col min="15882" max="15882" width="6.42578125" style="14" customWidth="1"/>
    <col min="15883" max="15883" width="6" style="14" customWidth="1"/>
    <col min="15884" max="15884" width="6.28515625" style="14" customWidth="1"/>
    <col min="15885" max="15885" width="6" style="14" customWidth="1"/>
    <col min="15886" max="15886" width="6.140625" style="14" customWidth="1"/>
    <col min="15887" max="15887" width="6.42578125" style="14" customWidth="1"/>
    <col min="15888" max="15888" width="0" style="14" hidden="1" customWidth="1"/>
    <col min="15889" max="15889" width="8.42578125" style="14" customWidth="1"/>
    <col min="15890" max="15890" width="6.5703125" style="14" customWidth="1"/>
    <col min="15891" max="15891" width="7.42578125" style="14" customWidth="1"/>
    <col min="15892" max="15892" width="11" style="14" customWidth="1"/>
    <col min="15893" max="15893" width="9.140625" style="14"/>
    <col min="15894" max="15894" width="10.42578125" style="14" customWidth="1"/>
    <col min="15895" max="15897" width="0" style="14" hidden="1" customWidth="1"/>
    <col min="15898" max="15898" width="9" style="14" customWidth="1"/>
    <col min="15899" max="16130" width="9.140625" style="14"/>
    <col min="16131" max="16131" width="7.42578125" style="14" customWidth="1"/>
    <col min="16132" max="16132" width="9.140625" style="14"/>
    <col min="16133" max="16133" width="9.5703125" style="14" customWidth="1"/>
    <col min="16134" max="16134" width="9.140625" style="14"/>
    <col min="16135" max="16135" width="9.28515625" style="14" customWidth="1"/>
    <col min="16136" max="16136" width="7.7109375" style="14" customWidth="1"/>
    <col min="16137" max="16137" width="6.7109375" style="14" customWidth="1"/>
    <col min="16138" max="16138" width="6.42578125" style="14" customWidth="1"/>
    <col min="16139" max="16139" width="6" style="14" customWidth="1"/>
    <col min="16140" max="16140" width="6.28515625" style="14" customWidth="1"/>
    <col min="16141" max="16141" width="6" style="14" customWidth="1"/>
    <col min="16142" max="16142" width="6.140625" style="14" customWidth="1"/>
    <col min="16143" max="16143" width="6.42578125" style="14" customWidth="1"/>
    <col min="16144" max="16144" width="0" style="14" hidden="1" customWidth="1"/>
    <col min="16145" max="16145" width="8.42578125" style="14" customWidth="1"/>
    <col min="16146" max="16146" width="6.5703125" style="14" customWidth="1"/>
    <col min="16147" max="16147" width="7.42578125" style="14" customWidth="1"/>
    <col min="16148" max="16148" width="11" style="14" customWidth="1"/>
    <col min="16149" max="16149" width="9.140625" style="14"/>
    <col min="16150" max="16150" width="10.42578125" style="14" customWidth="1"/>
    <col min="16151" max="16153" width="0" style="14" hidden="1" customWidth="1"/>
    <col min="16154" max="16154" width="9" style="14" customWidth="1"/>
    <col min="16155" max="16384" width="9.140625" style="14"/>
  </cols>
  <sheetData>
    <row r="1" spans="1:29" ht="15.75" x14ac:dyDescent="0.25">
      <c r="C1" s="90" t="s">
        <v>69</v>
      </c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3" spans="1:29" x14ac:dyDescent="0.2">
      <c r="A3" s="6" t="s">
        <v>201</v>
      </c>
      <c r="F3" s="4" t="s">
        <v>2</v>
      </c>
      <c r="I3" s="5" t="s">
        <v>101</v>
      </c>
      <c r="J3" s="5"/>
      <c r="K3" s="5"/>
    </row>
    <row r="4" spans="1:29" x14ac:dyDescent="0.2">
      <c r="F4" s="4" t="s">
        <v>3</v>
      </c>
      <c r="I4" s="2" t="s">
        <v>50</v>
      </c>
      <c r="V4" s="12" t="s">
        <v>51</v>
      </c>
    </row>
    <row r="5" spans="1:29" ht="13.5" thickBot="1" x14ac:dyDescent="0.25">
      <c r="F5" s="4" t="s">
        <v>4</v>
      </c>
      <c r="I5" s="2" t="s">
        <v>95</v>
      </c>
      <c r="K5" s="6"/>
      <c r="L5" s="6"/>
      <c r="V5" s="12" t="s">
        <v>5</v>
      </c>
    </row>
    <row r="6" spans="1:29" ht="13.5" hidden="1" thickBot="1" x14ac:dyDescent="0.25"/>
    <row r="7" spans="1:29" ht="16.5" hidden="1" thickBo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9" s="58" customFormat="1" thickBot="1" x14ac:dyDescent="0.25">
      <c r="A8" s="375" t="s">
        <v>6</v>
      </c>
      <c r="B8" s="378" t="s">
        <v>54</v>
      </c>
      <c r="C8" s="378"/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9"/>
      <c r="T8" s="380" t="s">
        <v>55</v>
      </c>
      <c r="U8" s="383" t="s">
        <v>56</v>
      </c>
      <c r="V8" s="392" t="s">
        <v>57</v>
      </c>
      <c r="AA8" s="77"/>
      <c r="AB8" s="77"/>
      <c r="AC8" s="77"/>
    </row>
    <row r="9" spans="1:29" s="34" customFormat="1" thickBot="1" x14ac:dyDescent="0.25">
      <c r="A9" s="376"/>
      <c r="B9" s="386" t="s">
        <v>58</v>
      </c>
      <c r="C9" s="386" t="s">
        <v>59</v>
      </c>
      <c r="D9" s="386" t="s">
        <v>60</v>
      </c>
      <c r="E9" s="386" t="s">
        <v>61</v>
      </c>
      <c r="F9" s="386" t="s">
        <v>62</v>
      </c>
      <c r="G9" s="386"/>
      <c r="H9" s="101"/>
      <c r="I9" s="101"/>
      <c r="J9" s="101"/>
      <c r="K9" s="101"/>
      <c r="L9" s="101"/>
      <c r="M9" s="101"/>
      <c r="N9" s="101"/>
      <c r="O9" s="101"/>
      <c r="P9" s="101"/>
      <c r="Q9" s="389" t="s">
        <v>63</v>
      </c>
      <c r="R9" s="389" t="s">
        <v>64</v>
      </c>
      <c r="S9" s="389" t="s">
        <v>65</v>
      </c>
      <c r="T9" s="381"/>
      <c r="U9" s="384"/>
      <c r="V9" s="392"/>
    </row>
    <row r="10" spans="1:29" s="34" customFormat="1" thickBot="1" x14ac:dyDescent="0.25">
      <c r="A10" s="376"/>
      <c r="B10" s="393"/>
      <c r="C10" s="387"/>
      <c r="D10" s="387"/>
      <c r="E10" s="387"/>
      <c r="F10" s="387"/>
      <c r="G10" s="387"/>
      <c r="H10" s="102"/>
      <c r="I10" s="102"/>
      <c r="J10" s="102"/>
      <c r="K10" s="102"/>
      <c r="L10" s="102"/>
      <c r="M10" s="102"/>
      <c r="N10" s="102"/>
      <c r="O10" s="102"/>
      <c r="P10" s="102"/>
      <c r="Q10" s="390"/>
      <c r="R10" s="390"/>
      <c r="S10" s="390"/>
      <c r="T10" s="381"/>
      <c r="U10" s="384"/>
      <c r="V10" s="392"/>
    </row>
    <row r="11" spans="1:29" s="34" customFormat="1" thickBot="1" x14ac:dyDescent="0.25">
      <c r="A11" s="376"/>
      <c r="B11" s="393"/>
      <c r="C11" s="387"/>
      <c r="D11" s="387"/>
      <c r="E11" s="387"/>
      <c r="F11" s="387"/>
      <c r="G11" s="387"/>
      <c r="H11" s="102"/>
      <c r="I11" s="102"/>
      <c r="J11" s="102"/>
      <c r="K11" s="102"/>
      <c r="L11" s="102"/>
      <c r="M11" s="102"/>
      <c r="N11" s="102"/>
      <c r="O11" s="102"/>
      <c r="P11" s="102"/>
      <c r="Q11" s="390"/>
      <c r="R11" s="390"/>
      <c r="S11" s="390"/>
      <c r="T11" s="381"/>
      <c r="U11" s="384"/>
      <c r="V11" s="392"/>
    </row>
    <row r="12" spans="1:29" s="34" customFormat="1" thickBot="1" x14ac:dyDescent="0.25">
      <c r="A12" s="376"/>
      <c r="B12" s="394"/>
      <c r="C12" s="388"/>
      <c r="D12" s="388"/>
      <c r="E12" s="388"/>
      <c r="F12" s="388"/>
      <c r="G12" s="388"/>
      <c r="H12" s="103"/>
      <c r="I12" s="103"/>
      <c r="J12" s="103"/>
      <c r="K12" s="103"/>
      <c r="L12" s="103"/>
      <c r="M12" s="103"/>
      <c r="N12" s="103"/>
      <c r="O12" s="103"/>
      <c r="P12" s="103"/>
      <c r="Q12" s="391"/>
      <c r="R12" s="391"/>
      <c r="S12" s="391"/>
      <c r="T12" s="382"/>
      <c r="U12" s="385"/>
      <c r="V12" s="392"/>
    </row>
    <row r="13" spans="1:29" s="17" customFormat="1" ht="12" thickBot="1" x14ac:dyDescent="0.25">
      <c r="A13" s="377"/>
      <c r="B13" s="79">
        <v>1</v>
      </c>
      <c r="C13" s="91">
        <v>2</v>
      </c>
      <c r="D13" s="79">
        <v>3</v>
      </c>
      <c r="E13" s="79">
        <v>4</v>
      </c>
      <c r="F13" s="79">
        <v>5</v>
      </c>
      <c r="G13" s="79">
        <v>6</v>
      </c>
      <c r="H13" s="79">
        <v>7</v>
      </c>
      <c r="I13" s="79">
        <v>8</v>
      </c>
      <c r="J13" s="79">
        <v>9</v>
      </c>
      <c r="K13" s="79">
        <v>10</v>
      </c>
      <c r="L13" s="79">
        <v>11</v>
      </c>
      <c r="M13" s="79">
        <v>12</v>
      </c>
      <c r="N13" s="79"/>
      <c r="O13" s="79"/>
      <c r="P13" s="79">
        <v>10</v>
      </c>
      <c r="Q13" s="79">
        <v>13</v>
      </c>
      <c r="R13" s="79">
        <v>14</v>
      </c>
      <c r="S13" s="79">
        <v>15</v>
      </c>
      <c r="T13" s="80">
        <v>16</v>
      </c>
      <c r="U13" s="80">
        <v>17</v>
      </c>
      <c r="V13" s="80">
        <v>18</v>
      </c>
      <c r="AA13" s="78"/>
      <c r="AB13" s="78"/>
      <c r="AC13" s="78"/>
    </row>
    <row r="14" spans="1:29" ht="15.75" thickBot="1" x14ac:dyDescent="0.3">
      <c r="A14" s="81" t="s">
        <v>19</v>
      </c>
      <c r="B14" s="117">
        <v>2.673</v>
      </c>
      <c r="C14" s="95">
        <v>3.7440000000000002</v>
      </c>
      <c r="D14" s="93">
        <v>3.3359999999999999</v>
      </c>
      <c r="E14" s="97">
        <v>2.2776000000000001</v>
      </c>
      <c r="F14" s="99">
        <v>2.0639999999999999E-3</v>
      </c>
      <c r="G14" s="92"/>
      <c r="H14" s="83"/>
      <c r="I14" s="83"/>
      <c r="J14" s="83"/>
      <c r="K14" s="83"/>
      <c r="L14" s="83"/>
      <c r="M14" s="83"/>
      <c r="N14" s="83"/>
      <c r="O14" s="83"/>
      <c r="P14" s="83"/>
      <c r="Q14" s="82">
        <f>B14+C14+D14+E14+F14</f>
        <v>12.032664</v>
      </c>
      <c r="R14" s="83"/>
      <c r="S14" s="83"/>
      <c r="T14" s="84">
        <f>Q14+R14+S14</f>
        <v>12.032664</v>
      </c>
      <c r="U14" s="118">
        <v>2.53668</v>
      </c>
      <c r="V14" s="82">
        <f>T14-U14</f>
        <v>9.495984</v>
      </c>
      <c r="W14" s="18">
        <f>V14-'[1]Сводная по суб и аренд'!G11</f>
        <v>8.2153244751701067</v>
      </c>
      <c r="Z14" s="19"/>
      <c r="AA14" s="76">
        <f>3.669</f>
        <v>3.669</v>
      </c>
      <c r="AB14" s="76">
        <v>1000</v>
      </c>
      <c r="AC14" s="76">
        <f>AA14/$AB$14</f>
        <v>3.669E-3</v>
      </c>
    </row>
    <row r="15" spans="1:29" ht="15.75" thickBot="1" x14ac:dyDescent="0.3">
      <c r="A15" s="85" t="s">
        <v>20</v>
      </c>
      <c r="B15" s="117">
        <v>2.5973999999999999</v>
      </c>
      <c r="C15" s="96">
        <v>3.6576</v>
      </c>
      <c r="D15" s="94">
        <v>3.3071999999999999</v>
      </c>
      <c r="E15" s="98">
        <v>2.2728000000000002</v>
      </c>
      <c r="F15" s="100">
        <v>2.0639999999999999E-3</v>
      </c>
      <c r="G15" s="92"/>
      <c r="H15" s="83"/>
      <c r="I15" s="83"/>
      <c r="J15" s="83"/>
      <c r="K15" s="83"/>
      <c r="L15" s="83"/>
      <c r="M15" s="83"/>
      <c r="N15" s="83"/>
      <c r="O15" s="83"/>
      <c r="P15" s="83"/>
      <c r="Q15" s="82">
        <f t="shared" ref="Q15:Q37" si="0">B15+C15+D15+E15+F15</f>
        <v>11.837064000000002</v>
      </c>
      <c r="R15" s="83"/>
      <c r="S15" s="83"/>
      <c r="T15" s="84">
        <f t="shared" ref="T15:T38" si="1">Q15+R15+S15</f>
        <v>11.837064000000002</v>
      </c>
      <c r="U15" s="118">
        <v>2.3477999999999999</v>
      </c>
      <c r="V15" s="82">
        <f t="shared" ref="V15:V38" si="2">T15-U15</f>
        <v>9.4892640000000021</v>
      </c>
      <c r="W15" s="18">
        <f>V15-'[1]Сводная по суб и аренд'!G12</f>
        <v>8.3223795004384957</v>
      </c>
      <c r="Z15" s="19"/>
      <c r="AA15" s="76">
        <v>2.2559999999999998</v>
      </c>
      <c r="AC15" s="76">
        <f t="shared" ref="AC15:AC37" si="3">AA15/$AB$14</f>
        <v>2.2559999999999998E-3</v>
      </c>
    </row>
    <row r="16" spans="1:29" ht="15.75" thickBot="1" x14ac:dyDescent="0.3">
      <c r="A16" s="85" t="s">
        <v>21</v>
      </c>
      <c r="B16" s="117">
        <v>2.5488</v>
      </c>
      <c r="C16" s="95">
        <v>3.6288</v>
      </c>
      <c r="D16" s="93">
        <v>3.2879999999999998</v>
      </c>
      <c r="E16" s="97">
        <v>2.2296</v>
      </c>
      <c r="F16" s="99">
        <v>2.0639999999999999E-3</v>
      </c>
      <c r="G16" s="92"/>
      <c r="H16" s="83"/>
      <c r="I16" s="83"/>
      <c r="J16" s="83"/>
      <c r="K16" s="83"/>
      <c r="L16" s="83"/>
      <c r="M16" s="83"/>
      <c r="N16" s="83"/>
      <c r="O16" s="83"/>
      <c r="P16" s="83"/>
      <c r="Q16" s="82">
        <f t="shared" si="0"/>
        <v>11.697264000000001</v>
      </c>
      <c r="R16" s="83"/>
      <c r="S16" s="83"/>
      <c r="T16" s="84">
        <f t="shared" si="1"/>
        <v>11.697264000000001</v>
      </c>
      <c r="U16" s="118">
        <v>2.26512</v>
      </c>
      <c r="V16" s="82">
        <f t="shared" si="2"/>
        <v>9.432144000000001</v>
      </c>
      <c r="W16" s="18">
        <f>V16-'[1]Сводная по суб и аренд'!G13</f>
        <v>8.3491875143796221</v>
      </c>
      <c r="Z16" s="19"/>
      <c r="AA16" s="76">
        <v>2.2559999999999998</v>
      </c>
      <c r="AC16" s="76">
        <f t="shared" si="3"/>
        <v>2.2559999999999998E-3</v>
      </c>
    </row>
    <row r="17" spans="1:29" ht="15.75" thickBot="1" x14ac:dyDescent="0.3">
      <c r="A17" s="85" t="s">
        <v>22</v>
      </c>
      <c r="B17" s="117">
        <v>2.6208</v>
      </c>
      <c r="C17" s="96">
        <v>3.7422</v>
      </c>
      <c r="D17" s="94">
        <v>3.3048000000000002</v>
      </c>
      <c r="E17" s="98">
        <v>2.2151999999999998</v>
      </c>
      <c r="F17" s="100">
        <v>2.0479999999999999E-3</v>
      </c>
      <c r="G17" s="92"/>
      <c r="H17" s="83"/>
      <c r="I17" s="83"/>
      <c r="J17" s="83"/>
      <c r="K17" s="83"/>
      <c r="L17" s="83"/>
      <c r="M17" s="83"/>
      <c r="N17" s="83"/>
      <c r="O17" s="83"/>
      <c r="P17" s="83"/>
      <c r="Q17" s="82">
        <f t="shared" si="0"/>
        <v>11.885047999999999</v>
      </c>
      <c r="R17" s="83"/>
      <c r="S17" s="83"/>
      <c r="T17" s="84">
        <f t="shared" si="1"/>
        <v>11.885047999999999</v>
      </c>
      <c r="U17" s="118">
        <v>2.2595999999999998</v>
      </c>
      <c r="V17" s="82">
        <f t="shared" si="2"/>
        <v>9.6254479999999987</v>
      </c>
      <c r="W17" s="18">
        <f>V17-'[1]Сводная по суб и аренд'!G14</f>
        <v>8.5643199256488085</v>
      </c>
      <c r="Z17" s="19"/>
      <c r="AA17" s="76">
        <v>2.2719999999999998</v>
      </c>
      <c r="AC17" s="76">
        <f t="shared" si="3"/>
        <v>2.2719999999999997E-3</v>
      </c>
    </row>
    <row r="18" spans="1:29" ht="15.75" thickBot="1" x14ac:dyDescent="0.3">
      <c r="A18" s="86" t="s">
        <v>23</v>
      </c>
      <c r="B18" s="117">
        <v>2.6063999999999998</v>
      </c>
      <c r="C18" s="95">
        <v>3.8717999999999999</v>
      </c>
      <c r="D18" s="93">
        <v>3.3552</v>
      </c>
      <c r="E18" s="97">
        <v>2.3088000000000002</v>
      </c>
      <c r="F18" s="99">
        <v>2.0479999999999999E-3</v>
      </c>
      <c r="G18" s="92"/>
      <c r="H18" s="83"/>
      <c r="I18" s="83"/>
      <c r="J18" s="83"/>
      <c r="K18" s="83"/>
      <c r="L18" s="83"/>
      <c r="M18" s="83"/>
      <c r="N18" s="83"/>
      <c r="O18" s="83"/>
      <c r="P18" s="83"/>
      <c r="Q18" s="82">
        <f t="shared" si="0"/>
        <v>12.144247999999999</v>
      </c>
      <c r="R18" s="83"/>
      <c r="S18" s="83"/>
      <c r="T18" s="84">
        <f t="shared" si="1"/>
        <v>12.144247999999999</v>
      </c>
      <c r="U18" s="118">
        <v>2.28024</v>
      </c>
      <c r="V18" s="82">
        <f t="shared" si="2"/>
        <v>9.8640079999999983</v>
      </c>
      <c r="W18" s="18">
        <f>V18-'[1]Сводная по суб и аренд'!G15</f>
        <v>8.7876445855384766</v>
      </c>
      <c r="Z18" s="19"/>
      <c r="AA18" s="76">
        <v>1.4239999999999999</v>
      </c>
      <c r="AC18" s="76">
        <f t="shared" si="3"/>
        <v>1.4239999999999999E-3</v>
      </c>
    </row>
    <row r="19" spans="1:29" ht="15.75" thickBot="1" x14ac:dyDescent="0.3">
      <c r="A19" s="85" t="s">
        <v>24</v>
      </c>
      <c r="B19" s="117">
        <v>2.8241999999999998</v>
      </c>
      <c r="C19" s="96">
        <v>4.1093999999999999</v>
      </c>
      <c r="D19" s="94">
        <v>3.4127999999999998</v>
      </c>
      <c r="E19" s="98">
        <v>2.4264000000000001</v>
      </c>
      <c r="F19" s="100">
        <v>2.032E-3</v>
      </c>
      <c r="G19" s="92"/>
      <c r="H19" s="83"/>
      <c r="I19" s="83"/>
      <c r="J19" s="83"/>
      <c r="K19" s="83"/>
      <c r="L19" s="83"/>
      <c r="M19" s="83"/>
      <c r="N19" s="83"/>
      <c r="O19" s="83"/>
      <c r="P19" s="83"/>
      <c r="Q19" s="82">
        <f t="shared" si="0"/>
        <v>12.774832</v>
      </c>
      <c r="R19" s="83"/>
      <c r="S19" s="83"/>
      <c r="T19" s="84">
        <f t="shared" si="1"/>
        <v>12.774832</v>
      </c>
      <c r="U19" s="118">
        <v>2.6005199999999999</v>
      </c>
      <c r="V19" s="82">
        <f t="shared" si="2"/>
        <v>10.174312</v>
      </c>
      <c r="W19" s="18">
        <f>V19-'[1]Сводная по суб и аренд'!G16</f>
        <v>8.9619887667761002</v>
      </c>
      <c r="Z19" s="19"/>
      <c r="AA19" s="76">
        <v>1.456</v>
      </c>
      <c r="AC19" s="76">
        <f t="shared" si="3"/>
        <v>1.456E-3</v>
      </c>
    </row>
    <row r="20" spans="1:29" ht="15.75" thickBot="1" x14ac:dyDescent="0.3">
      <c r="A20" s="85" t="s">
        <v>25</v>
      </c>
      <c r="B20" s="117">
        <v>3.0546000000000002</v>
      </c>
      <c r="C20" s="95">
        <v>4.5629999999999997</v>
      </c>
      <c r="D20" s="93">
        <v>3.8879999999999999</v>
      </c>
      <c r="E20" s="97">
        <v>2.8872</v>
      </c>
      <c r="F20" s="99">
        <v>2E-3</v>
      </c>
      <c r="G20" s="92"/>
      <c r="H20" s="83"/>
      <c r="I20" s="83"/>
      <c r="J20" s="83"/>
      <c r="K20" s="83"/>
      <c r="L20" s="83"/>
      <c r="M20" s="83"/>
      <c r="N20" s="83"/>
      <c r="O20" s="83"/>
      <c r="P20" s="83"/>
      <c r="Q20" s="82">
        <f t="shared" si="0"/>
        <v>14.3948</v>
      </c>
      <c r="R20" s="83"/>
      <c r="S20" s="83"/>
      <c r="T20" s="84">
        <f t="shared" si="1"/>
        <v>14.3948</v>
      </c>
      <c r="U20" s="118">
        <v>2.9424000000000001</v>
      </c>
      <c r="V20" s="82">
        <f t="shared" si="2"/>
        <v>11.452400000000001</v>
      </c>
      <c r="W20" s="18">
        <f>V20-'[1]Сводная по суб и аренд'!G17</f>
        <v>10.010833900671514</v>
      </c>
      <c r="Z20" s="19"/>
      <c r="AA20" s="76">
        <v>2.3679999999999999</v>
      </c>
      <c r="AC20" s="76">
        <f t="shared" si="3"/>
        <v>2.3679999999999999E-3</v>
      </c>
    </row>
    <row r="21" spans="1:29" ht="15.75" thickBot="1" x14ac:dyDescent="0.3">
      <c r="A21" s="85" t="s">
        <v>26</v>
      </c>
      <c r="B21" s="117">
        <v>3.7008000000000001</v>
      </c>
      <c r="C21" s="96">
        <v>5.4737999999999998</v>
      </c>
      <c r="D21" s="94">
        <v>4.8600000000000003</v>
      </c>
      <c r="E21" s="98">
        <v>4.1832000000000003</v>
      </c>
      <c r="F21" s="100">
        <v>1.952E-3</v>
      </c>
      <c r="G21" s="92"/>
      <c r="H21" s="83"/>
      <c r="I21" s="83"/>
      <c r="J21" s="83"/>
      <c r="K21" s="83"/>
      <c r="L21" s="83"/>
      <c r="M21" s="83"/>
      <c r="N21" s="83"/>
      <c r="O21" s="83"/>
      <c r="P21" s="83"/>
      <c r="Q21" s="82">
        <f t="shared" si="0"/>
        <v>18.219752</v>
      </c>
      <c r="R21" s="83"/>
      <c r="S21" s="83"/>
      <c r="T21" s="84">
        <f t="shared" si="1"/>
        <v>18.219752</v>
      </c>
      <c r="U21" s="118">
        <v>3.2007599999999998</v>
      </c>
      <c r="V21" s="82">
        <f t="shared" si="2"/>
        <v>15.018992000000001</v>
      </c>
      <c r="W21" s="18">
        <f>V21-'[1]Сводная по суб и аренд'!G18</f>
        <v>13.486904815571531</v>
      </c>
      <c r="Z21" s="19"/>
      <c r="AA21" s="76">
        <v>2.3359999999999999</v>
      </c>
      <c r="AC21" s="76">
        <f t="shared" si="3"/>
        <v>2.336E-3</v>
      </c>
    </row>
    <row r="22" spans="1:29" ht="15.75" thickBot="1" x14ac:dyDescent="0.3">
      <c r="A22" s="85" t="s">
        <v>27</v>
      </c>
      <c r="B22" s="117">
        <v>3.9942000000000002</v>
      </c>
      <c r="C22" s="95">
        <v>6.1829999999999998</v>
      </c>
      <c r="D22" s="93">
        <v>5.2584</v>
      </c>
      <c r="E22" s="97">
        <v>4.74</v>
      </c>
      <c r="F22" s="99">
        <v>1.0399999999999999E-3</v>
      </c>
      <c r="G22" s="92"/>
      <c r="H22" s="83"/>
      <c r="I22" s="83"/>
      <c r="J22" s="83"/>
      <c r="K22" s="83"/>
      <c r="L22" s="83"/>
      <c r="M22" s="83"/>
      <c r="N22" s="83"/>
      <c r="O22" s="83"/>
      <c r="P22" s="83"/>
      <c r="Q22" s="82">
        <f t="shared" si="0"/>
        <v>20.176639999999999</v>
      </c>
      <c r="R22" s="83"/>
      <c r="S22" s="83"/>
      <c r="T22" s="84">
        <f t="shared" si="1"/>
        <v>20.176639999999999</v>
      </c>
      <c r="U22" s="118">
        <v>3.4106399999999999</v>
      </c>
      <c r="V22" s="82">
        <f t="shared" si="2"/>
        <v>16.765999999999998</v>
      </c>
      <c r="W22" s="18">
        <f>V22-'[1]Сводная по суб и аренд'!G19</f>
        <v>15.092429072324702</v>
      </c>
      <c r="Z22" s="19"/>
      <c r="AA22" s="76">
        <v>2.3199999999999998</v>
      </c>
      <c r="AC22" s="76">
        <f t="shared" si="3"/>
        <v>2.32E-3</v>
      </c>
    </row>
    <row r="23" spans="1:29" ht="15.75" thickBot="1" x14ac:dyDescent="0.3">
      <c r="A23" s="85" t="s">
        <v>28</v>
      </c>
      <c r="B23" s="117">
        <v>3.762</v>
      </c>
      <c r="C23" s="96">
        <v>6.2046000000000001</v>
      </c>
      <c r="D23" s="94">
        <v>5.3015999999999996</v>
      </c>
      <c r="E23" s="98">
        <v>4.9248000000000003</v>
      </c>
      <c r="F23" s="100">
        <v>9.2800000000000001E-4</v>
      </c>
      <c r="G23" s="92"/>
      <c r="H23" s="83"/>
      <c r="I23" s="83"/>
      <c r="J23" s="83"/>
      <c r="K23" s="83"/>
      <c r="L23" s="83"/>
      <c r="M23" s="83"/>
      <c r="N23" s="83"/>
      <c r="O23" s="83"/>
      <c r="P23" s="83"/>
      <c r="Q23" s="82">
        <f t="shared" si="0"/>
        <v>20.193928</v>
      </c>
      <c r="R23" s="83"/>
      <c r="S23" s="83"/>
      <c r="T23" s="84">
        <f t="shared" si="1"/>
        <v>20.193928</v>
      </c>
      <c r="U23" s="118">
        <v>3.5082</v>
      </c>
      <c r="V23" s="82">
        <f t="shared" si="2"/>
        <v>16.685728000000001</v>
      </c>
      <c r="W23" s="18">
        <f>V23-'[1]Сводная по суб и аренд'!G20</f>
        <v>14.917003018302282</v>
      </c>
      <c r="X23" s="20"/>
      <c r="Z23" s="19"/>
      <c r="AA23" s="76">
        <v>2.3199999999999998</v>
      </c>
      <c r="AC23" s="76">
        <f t="shared" si="3"/>
        <v>2.32E-3</v>
      </c>
    </row>
    <row r="24" spans="1:29" ht="15.75" thickBot="1" x14ac:dyDescent="0.3">
      <c r="A24" s="85" t="s">
        <v>29</v>
      </c>
      <c r="B24" s="117">
        <v>3.8628</v>
      </c>
      <c r="C24" s="95">
        <v>5.94</v>
      </c>
      <c r="D24" s="93">
        <v>5.2392000000000003</v>
      </c>
      <c r="E24" s="97">
        <v>4.8768000000000002</v>
      </c>
      <c r="F24" s="99">
        <v>1.2960000000000001E-3</v>
      </c>
      <c r="G24" s="92"/>
      <c r="H24" s="83"/>
      <c r="I24" s="83"/>
      <c r="J24" s="83"/>
      <c r="K24" s="83"/>
      <c r="L24" s="83"/>
      <c r="M24" s="83"/>
      <c r="N24" s="83"/>
      <c r="O24" s="83"/>
      <c r="P24" s="83"/>
      <c r="Q24" s="82">
        <f t="shared" si="0"/>
        <v>19.920096000000001</v>
      </c>
      <c r="R24" s="83"/>
      <c r="S24" s="83"/>
      <c r="T24" s="84">
        <f t="shared" si="1"/>
        <v>19.920096000000001</v>
      </c>
      <c r="U24" s="118">
        <v>3.5613600000000001</v>
      </c>
      <c r="V24" s="82">
        <f t="shared" si="2"/>
        <v>16.358736</v>
      </c>
      <c r="W24" s="18">
        <f>V24-'[1]Сводная по суб и аренд'!G21</f>
        <v>14.624312807439578</v>
      </c>
      <c r="Z24" s="19"/>
      <c r="AA24" s="76">
        <v>2.3359999999999999</v>
      </c>
      <c r="AC24" s="76">
        <f t="shared" si="3"/>
        <v>2.336E-3</v>
      </c>
    </row>
    <row r="25" spans="1:29" ht="15.75" thickBot="1" x14ac:dyDescent="0.3">
      <c r="A25" s="85" t="s">
        <v>30</v>
      </c>
      <c r="B25" s="117">
        <v>3.6198000000000001</v>
      </c>
      <c r="C25" s="96">
        <v>5.3550000000000004</v>
      </c>
      <c r="D25" s="94">
        <v>4.9968000000000004</v>
      </c>
      <c r="E25" s="98">
        <v>4.5144000000000002</v>
      </c>
      <c r="F25" s="100">
        <v>9.6000000000000002E-4</v>
      </c>
      <c r="G25" s="92"/>
      <c r="H25" s="83"/>
      <c r="I25" s="83"/>
      <c r="J25" s="83"/>
      <c r="K25" s="83"/>
      <c r="L25" s="83"/>
      <c r="M25" s="83"/>
      <c r="N25" s="83"/>
      <c r="O25" s="83"/>
      <c r="P25" s="83"/>
      <c r="Q25" s="82">
        <f t="shared" si="0"/>
        <v>18.48696</v>
      </c>
      <c r="R25" s="83"/>
      <c r="S25" s="83"/>
      <c r="T25" s="84">
        <f t="shared" si="1"/>
        <v>18.48696</v>
      </c>
      <c r="U25" s="118">
        <v>3.5333999999999999</v>
      </c>
      <c r="V25" s="82">
        <f t="shared" si="2"/>
        <v>14.95356</v>
      </c>
      <c r="W25" s="18">
        <f>V25-'[1]Сводная по суб и аренд'!G22</f>
        <v>13.203901467329246</v>
      </c>
      <c r="X25" s="21">
        <f>MAX(T14:T37)</f>
        <v>20.193928</v>
      </c>
      <c r="Z25" s="19"/>
      <c r="AA25" s="76">
        <v>2.3039999999999998</v>
      </c>
      <c r="AC25" s="76">
        <f t="shared" si="3"/>
        <v>2.3039999999999996E-3</v>
      </c>
    </row>
    <row r="26" spans="1:29" ht="15.75" thickBot="1" x14ac:dyDescent="0.3">
      <c r="A26" s="85" t="s">
        <v>31</v>
      </c>
      <c r="B26" s="117">
        <v>3.7080000000000002</v>
      </c>
      <c r="C26" s="95">
        <v>5.7005999999999997</v>
      </c>
      <c r="D26" s="93">
        <v>5.3472</v>
      </c>
      <c r="E26" s="97">
        <v>4.8768000000000002</v>
      </c>
      <c r="F26" s="99">
        <v>1.248E-3</v>
      </c>
      <c r="G26" s="92"/>
      <c r="H26" s="83"/>
      <c r="I26" s="83"/>
      <c r="J26" s="83"/>
      <c r="K26" s="83"/>
      <c r="L26" s="83"/>
      <c r="M26" s="83"/>
      <c r="N26" s="83"/>
      <c r="O26" s="83"/>
      <c r="P26" s="83"/>
      <c r="Q26" s="82">
        <f t="shared" si="0"/>
        <v>19.633848</v>
      </c>
      <c r="R26" s="83"/>
      <c r="S26" s="83"/>
      <c r="T26" s="84">
        <f t="shared" si="1"/>
        <v>19.633848</v>
      </c>
      <c r="U26" s="118">
        <v>3.4802399999999998</v>
      </c>
      <c r="V26" s="82">
        <f t="shared" si="2"/>
        <v>16.153608000000002</v>
      </c>
      <c r="W26" s="18">
        <f>V26-'[1]Сводная по суб и аренд'!G23</f>
        <v>14.443418798726189</v>
      </c>
      <c r="Z26" s="19"/>
      <c r="AA26" s="76">
        <v>2.2879999999999998</v>
      </c>
      <c r="AC26" s="76">
        <f t="shared" si="3"/>
        <v>2.2879999999999997E-3</v>
      </c>
    </row>
    <row r="27" spans="1:29" ht="15.75" thickBot="1" x14ac:dyDescent="0.3">
      <c r="A27" s="85" t="s">
        <v>32</v>
      </c>
      <c r="B27" s="117">
        <v>3.6252</v>
      </c>
      <c r="C27" s="96">
        <v>5.7060000000000004</v>
      </c>
      <c r="D27" s="94">
        <v>5.3159999999999998</v>
      </c>
      <c r="E27" s="98">
        <v>4.8192000000000004</v>
      </c>
      <c r="F27" s="100">
        <v>9.2800000000000001E-4</v>
      </c>
      <c r="G27" s="92"/>
      <c r="H27" s="83"/>
      <c r="I27" s="83"/>
      <c r="J27" s="83"/>
      <c r="K27" s="83"/>
      <c r="L27" s="83"/>
      <c r="M27" s="83"/>
      <c r="N27" s="83"/>
      <c r="O27" s="83"/>
      <c r="P27" s="83"/>
      <c r="Q27" s="82">
        <f t="shared" si="0"/>
        <v>19.467327999999998</v>
      </c>
      <c r="R27" s="83"/>
      <c r="S27" s="83"/>
      <c r="T27" s="84">
        <f t="shared" si="1"/>
        <v>19.467327999999998</v>
      </c>
      <c r="U27" s="118">
        <v>3.58812</v>
      </c>
      <c r="V27" s="82">
        <f t="shared" si="2"/>
        <v>15.879207999999998</v>
      </c>
      <c r="W27" s="18">
        <f>V27-'[1]Сводная по суб и аренд'!G24</f>
        <v>14.204746116762696</v>
      </c>
      <c r="X27" s="20">
        <f>MAX(V14:V37)</f>
        <v>16.765999999999998</v>
      </c>
      <c r="Y27" s="22">
        <f>X25-X35</f>
        <v>5.1014989276752978</v>
      </c>
      <c r="Z27" s="19"/>
      <c r="AA27" s="76">
        <v>2.2879999999999998</v>
      </c>
      <c r="AC27" s="76">
        <f t="shared" si="3"/>
        <v>2.2879999999999997E-3</v>
      </c>
    </row>
    <row r="28" spans="1:29" ht="15.75" thickBot="1" x14ac:dyDescent="0.3">
      <c r="A28" s="85" t="s">
        <v>33</v>
      </c>
      <c r="B28" s="117">
        <v>3.6036000000000001</v>
      </c>
      <c r="C28" s="95">
        <v>5.6718000000000002</v>
      </c>
      <c r="D28" s="93">
        <v>5.0808</v>
      </c>
      <c r="E28" s="97">
        <v>4.6128</v>
      </c>
      <c r="F28" s="99">
        <v>1.072E-3</v>
      </c>
      <c r="G28" s="92"/>
      <c r="H28" s="83"/>
      <c r="I28" s="83"/>
      <c r="J28" s="83"/>
      <c r="K28" s="83"/>
      <c r="L28" s="83"/>
      <c r="M28" s="83"/>
      <c r="N28" s="83"/>
      <c r="O28" s="83"/>
      <c r="P28" s="83"/>
      <c r="Q28" s="82">
        <f t="shared" si="0"/>
        <v>18.970072000000002</v>
      </c>
      <c r="R28" s="83"/>
      <c r="S28" s="83"/>
      <c r="T28" s="84">
        <f t="shared" si="1"/>
        <v>18.970072000000002</v>
      </c>
      <c r="U28" s="118">
        <v>3.5466000000000002</v>
      </c>
      <c r="V28" s="82">
        <f t="shared" si="2"/>
        <v>15.423472000000002</v>
      </c>
      <c r="W28" s="18">
        <f>V28-'[1]Сводная по суб и аренд'!G25</f>
        <v>13.781708185888382</v>
      </c>
      <c r="X28" s="20">
        <f>MIN(V14:V37)</f>
        <v>9.432144000000001</v>
      </c>
      <c r="Z28" s="19"/>
      <c r="AA28" s="76">
        <v>2.3039999999999998</v>
      </c>
      <c r="AC28" s="76">
        <f t="shared" si="3"/>
        <v>2.3039999999999996E-3</v>
      </c>
    </row>
    <row r="29" spans="1:29" ht="15.75" thickBot="1" x14ac:dyDescent="0.3">
      <c r="A29" s="85" t="s">
        <v>34</v>
      </c>
      <c r="B29" s="117">
        <v>3.5802</v>
      </c>
      <c r="C29" s="96">
        <v>5.2434000000000003</v>
      </c>
      <c r="D29" s="94">
        <v>4.8743999999999996</v>
      </c>
      <c r="E29" s="98">
        <v>4.2072000000000003</v>
      </c>
      <c r="F29" s="100">
        <v>9.6000000000000002E-4</v>
      </c>
      <c r="G29" s="92"/>
      <c r="H29" s="83"/>
      <c r="I29" s="83"/>
      <c r="J29" s="83"/>
      <c r="K29" s="83"/>
      <c r="L29" s="83"/>
      <c r="M29" s="83"/>
      <c r="N29" s="83"/>
      <c r="O29" s="83"/>
      <c r="P29" s="83"/>
      <c r="Q29" s="82">
        <f t="shared" si="0"/>
        <v>17.90616</v>
      </c>
      <c r="R29" s="83"/>
      <c r="S29" s="83"/>
      <c r="T29" s="84">
        <f t="shared" si="1"/>
        <v>17.90616</v>
      </c>
      <c r="U29" s="118">
        <v>3.7692000000000001</v>
      </c>
      <c r="V29" s="82">
        <f t="shared" si="2"/>
        <v>14.13696</v>
      </c>
      <c r="W29" s="18">
        <f>V29-'[1]Сводная по суб и аренд'!G26</f>
        <v>12.494216134770172</v>
      </c>
      <c r="Z29" s="19"/>
      <c r="AA29" s="76">
        <v>2.3199999999999998</v>
      </c>
      <c r="AC29" s="76">
        <f t="shared" si="3"/>
        <v>2.32E-3</v>
      </c>
    </row>
    <row r="30" spans="1:29" ht="15.75" thickBot="1" x14ac:dyDescent="0.3">
      <c r="A30" s="85" t="s">
        <v>35</v>
      </c>
      <c r="B30" s="117">
        <v>3.5891999999999999</v>
      </c>
      <c r="C30" s="95">
        <v>4.9481999999999999</v>
      </c>
      <c r="D30" s="93">
        <v>4.5119999999999996</v>
      </c>
      <c r="E30" s="97">
        <v>3.8616000000000001</v>
      </c>
      <c r="F30" s="99">
        <v>1.2160000000000001E-3</v>
      </c>
      <c r="G30" s="92"/>
      <c r="H30" s="83"/>
      <c r="I30" s="83"/>
      <c r="J30" s="83"/>
      <c r="K30" s="83"/>
      <c r="L30" s="83"/>
      <c r="M30" s="83"/>
      <c r="N30" s="83"/>
      <c r="O30" s="83"/>
      <c r="P30" s="83"/>
      <c r="Q30" s="82">
        <f t="shared" si="0"/>
        <v>16.912215999999997</v>
      </c>
      <c r="R30" s="83"/>
      <c r="S30" s="83"/>
      <c r="T30" s="84">
        <f t="shared" si="1"/>
        <v>16.912215999999997</v>
      </c>
      <c r="U30" s="118">
        <v>3.95472</v>
      </c>
      <c r="V30" s="82">
        <f t="shared" si="2"/>
        <v>12.957495999999997</v>
      </c>
      <c r="W30" s="18">
        <f>V30-'[1]Сводная по суб и аренд'!G27</f>
        <v>11.270738930006988</v>
      </c>
      <c r="X30" s="20">
        <f>MAX(U14:U37)</f>
        <v>4.0437599999999998</v>
      </c>
      <c r="Z30" s="19"/>
      <c r="AA30" s="76">
        <v>2.3679999999999999</v>
      </c>
      <c r="AC30" s="76">
        <f t="shared" si="3"/>
        <v>2.3679999999999999E-3</v>
      </c>
    </row>
    <row r="31" spans="1:29" ht="15.75" thickBot="1" x14ac:dyDescent="0.3">
      <c r="A31" s="85" t="s">
        <v>36</v>
      </c>
      <c r="B31" s="117">
        <v>3.528</v>
      </c>
      <c r="C31" s="96">
        <v>4.8186</v>
      </c>
      <c r="D31" s="94">
        <v>4.3032000000000004</v>
      </c>
      <c r="E31" s="98">
        <v>3.504</v>
      </c>
      <c r="F31" s="100">
        <v>1.008E-3</v>
      </c>
      <c r="G31" s="92"/>
      <c r="H31" s="83"/>
      <c r="I31" s="83"/>
      <c r="J31" s="83"/>
      <c r="K31" s="83"/>
      <c r="L31" s="83"/>
      <c r="M31" s="83"/>
      <c r="N31" s="83"/>
      <c r="O31" s="83"/>
      <c r="P31" s="83"/>
      <c r="Q31" s="82">
        <f t="shared" si="0"/>
        <v>16.154807999999999</v>
      </c>
      <c r="R31" s="83"/>
      <c r="S31" s="83"/>
      <c r="T31" s="84">
        <f t="shared" si="1"/>
        <v>16.154807999999999</v>
      </c>
      <c r="U31" s="118">
        <v>3.9781200000000001</v>
      </c>
      <c r="V31" s="82">
        <f t="shared" si="2"/>
        <v>12.176687999999999</v>
      </c>
      <c r="W31" s="18">
        <f>V31-'[1]Сводная по суб и аренд'!G28</f>
        <v>10.442621189664379</v>
      </c>
      <c r="Z31" s="19"/>
      <c r="AA31" s="76">
        <v>2.3679999999999999</v>
      </c>
      <c r="AC31" s="76">
        <f t="shared" si="3"/>
        <v>2.3679999999999999E-3</v>
      </c>
    </row>
    <row r="32" spans="1:29" ht="15.75" thickBot="1" x14ac:dyDescent="0.3">
      <c r="A32" s="85" t="s">
        <v>37</v>
      </c>
      <c r="B32" s="117">
        <v>3.4344000000000001</v>
      </c>
      <c r="C32" s="95">
        <v>4.7573999999999996</v>
      </c>
      <c r="D32" s="93">
        <v>4.1208</v>
      </c>
      <c r="E32" s="97">
        <v>3.2784</v>
      </c>
      <c r="F32" s="99">
        <v>1.232E-3</v>
      </c>
      <c r="G32" s="92"/>
      <c r="H32" s="83"/>
      <c r="I32" s="83"/>
      <c r="J32" s="83"/>
      <c r="K32" s="83"/>
      <c r="L32" s="83"/>
      <c r="M32" s="83"/>
      <c r="N32" s="83"/>
      <c r="O32" s="83"/>
      <c r="P32" s="83"/>
      <c r="Q32" s="82">
        <f t="shared" si="0"/>
        <v>15.592231999999999</v>
      </c>
      <c r="R32" s="83"/>
      <c r="S32" s="83"/>
      <c r="T32" s="84">
        <f t="shared" si="1"/>
        <v>15.592231999999999</v>
      </c>
      <c r="U32" s="118">
        <v>4.0437599999999998</v>
      </c>
      <c r="V32" s="82">
        <f t="shared" si="2"/>
        <v>11.548472</v>
      </c>
      <c r="W32" s="18">
        <f>V32-'[1]Сводная по суб и аренд'!G29</f>
        <v>9.7838454138875157</v>
      </c>
      <c r="Z32" s="19"/>
      <c r="AA32" s="76">
        <v>2.3839999999999999</v>
      </c>
      <c r="AC32" s="76">
        <f t="shared" si="3"/>
        <v>2.3839999999999998E-3</v>
      </c>
    </row>
    <row r="33" spans="1:29" ht="15.75" thickBot="1" x14ac:dyDescent="0.3">
      <c r="A33" s="85" t="s">
        <v>38</v>
      </c>
      <c r="B33" s="117">
        <v>3.2742</v>
      </c>
      <c r="C33" s="96">
        <v>4.6458000000000004</v>
      </c>
      <c r="D33" s="94">
        <v>4.0392000000000001</v>
      </c>
      <c r="E33" s="98">
        <v>2.9567999999999999</v>
      </c>
      <c r="F33" s="100">
        <v>1.312E-3</v>
      </c>
      <c r="G33" s="92"/>
      <c r="H33" s="83"/>
      <c r="I33" s="83"/>
      <c r="J33" s="83"/>
      <c r="K33" s="83"/>
      <c r="L33" s="83"/>
      <c r="M33" s="83"/>
      <c r="N33" s="83"/>
      <c r="O33" s="83"/>
      <c r="P33" s="83"/>
      <c r="Q33" s="82">
        <f t="shared" si="0"/>
        <v>14.917311999999999</v>
      </c>
      <c r="R33" s="83"/>
      <c r="S33" s="83"/>
      <c r="T33" s="84">
        <f t="shared" si="1"/>
        <v>14.917311999999999</v>
      </c>
      <c r="U33" s="118">
        <v>4.0101599999999999</v>
      </c>
      <c r="V33" s="82">
        <f t="shared" si="2"/>
        <v>10.907152</v>
      </c>
      <c r="W33" s="18">
        <f>V33-'[1]Сводная по суб и аренд'!G30</f>
        <v>9.1969627987261866</v>
      </c>
      <c r="Z33" s="19"/>
      <c r="AA33" s="76">
        <v>2.3839999999999999</v>
      </c>
      <c r="AC33" s="76">
        <f t="shared" si="3"/>
        <v>2.3839999999999998E-3</v>
      </c>
    </row>
    <row r="34" spans="1:29" ht="15.75" thickBot="1" x14ac:dyDescent="0.3">
      <c r="A34" s="85" t="s">
        <v>39</v>
      </c>
      <c r="B34" s="117">
        <v>3.2147999999999999</v>
      </c>
      <c r="C34" s="95">
        <v>4.4207999999999998</v>
      </c>
      <c r="D34" s="93">
        <v>3.8879999999999999</v>
      </c>
      <c r="E34" s="97">
        <v>2.7071999999999998</v>
      </c>
      <c r="F34" s="99">
        <v>2.032E-3</v>
      </c>
      <c r="G34" s="92"/>
      <c r="H34" s="83"/>
      <c r="I34" s="83"/>
      <c r="J34" s="83"/>
      <c r="K34" s="83"/>
      <c r="L34" s="83"/>
      <c r="M34" s="83"/>
      <c r="N34" s="83"/>
      <c r="O34" s="83"/>
      <c r="P34" s="83"/>
      <c r="Q34" s="82">
        <f t="shared" si="0"/>
        <v>14.232832</v>
      </c>
      <c r="R34" s="83"/>
      <c r="S34" s="83"/>
      <c r="T34" s="84">
        <f t="shared" si="1"/>
        <v>14.232832</v>
      </c>
      <c r="U34" s="118">
        <v>3.9208799999999999</v>
      </c>
      <c r="V34" s="82">
        <f t="shared" si="2"/>
        <v>10.311952</v>
      </c>
      <c r="W34" s="18">
        <f>V34-'[1]Сводная по суб и аренд'!G31</f>
        <v>8.5543639628273773</v>
      </c>
      <c r="Z34" s="19"/>
      <c r="AA34" s="76">
        <v>2.3839999999999999</v>
      </c>
      <c r="AC34" s="76">
        <f t="shared" si="3"/>
        <v>2.3839999999999998E-3</v>
      </c>
    </row>
    <row r="35" spans="1:29" ht="15.75" thickBot="1" x14ac:dyDescent="0.3">
      <c r="A35" s="85" t="s">
        <v>40</v>
      </c>
      <c r="B35" s="117">
        <v>3.1103999999999998</v>
      </c>
      <c r="C35" s="96">
        <v>4.3541999999999996</v>
      </c>
      <c r="D35" s="94">
        <v>3.7391999999999999</v>
      </c>
      <c r="E35" s="98">
        <v>2.6928000000000001</v>
      </c>
      <c r="F35" s="100">
        <v>1.536E-3</v>
      </c>
      <c r="G35" s="92"/>
      <c r="H35" s="83"/>
      <c r="I35" s="83"/>
      <c r="J35" s="83"/>
      <c r="K35" s="83"/>
      <c r="L35" s="83"/>
      <c r="M35" s="83"/>
      <c r="N35" s="83"/>
      <c r="O35" s="83"/>
      <c r="P35" s="83"/>
      <c r="Q35" s="82">
        <f t="shared" si="0"/>
        <v>13.898135999999999</v>
      </c>
      <c r="R35" s="83"/>
      <c r="S35" s="83"/>
      <c r="T35" s="84">
        <f t="shared" si="1"/>
        <v>13.898135999999999</v>
      </c>
      <c r="U35" s="118">
        <v>3.6953999999999998</v>
      </c>
      <c r="V35" s="82">
        <f t="shared" si="2"/>
        <v>10.202736</v>
      </c>
      <c r="W35" s="18">
        <f>V35-'[1]Сводная по суб и аренд'!G32</f>
        <v>8.4274179471434234</v>
      </c>
      <c r="X35" s="20">
        <f>MAX(W14:W37)</f>
        <v>15.092429072324702</v>
      </c>
      <c r="Z35" s="19"/>
      <c r="AA35" s="76">
        <v>2.3839999999999999</v>
      </c>
      <c r="AC35" s="76">
        <f t="shared" si="3"/>
        <v>2.3839999999999998E-3</v>
      </c>
    </row>
    <row r="36" spans="1:29" ht="15.75" thickBot="1" x14ac:dyDescent="0.3">
      <c r="A36" s="85" t="s">
        <v>41</v>
      </c>
      <c r="B36" s="117">
        <v>2.8961999999999999</v>
      </c>
      <c r="C36" s="95">
        <v>4.1364000000000001</v>
      </c>
      <c r="D36" s="93">
        <v>3.6192000000000002</v>
      </c>
      <c r="E36" s="97">
        <v>2.5272000000000001</v>
      </c>
      <c r="F36" s="99">
        <v>1.024E-3</v>
      </c>
      <c r="G36" s="92"/>
      <c r="H36" s="83"/>
      <c r="I36" s="83"/>
      <c r="J36" s="83"/>
      <c r="K36" s="83"/>
      <c r="L36" s="83"/>
      <c r="M36" s="83"/>
      <c r="N36" s="83"/>
      <c r="O36" s="83"/>
      <c r="P36" s="83"/>
      <c r="Q36" s="82">
        <f t="shared" si="0"/>
        <v>13.180024000000001</v>
      </c>
      <c r="R36" s="83"/>
      <c r="S36" s="83"/>
      <c r="T36" s="84">
        <f t="shared" si="1"/>
        <v>13.180024000000001</v>
      </c>
      <c r="U36" s="118">
        <v>3.2338800000000001</v>
      </c>
      <c r="V36" s="82">
        <f t="shared" si="2"/>
        <v>9.9461440000000003</v>
      </c>
      <c r="W36" s="18">
        <f>V36-'[1]Сводная по суб и аренд'!G33</f>
        <v>8.3141806970704657</v>
      </c>
      <c r="Z36" s="19"/>
      <c r="AA36" s="76">
        <v>1.1839999999999999</v>
      </c>
      <c r="AC36" s="76">
        <f t="shared" si="3"/>
        <v>1.1839999999999999E-3</v>
      </c>
    </row>
    <row r="37" spans="1:29" ht="15.75" thickBot="1" x14ac:dyDescent="0.3">
      <c r="A37" s="85" t="s">
        <v>42</v>
      </c>
      <c r="B37" s="117">
        <v>2.7</v>
      </c>
      <c r="C37" s="96">
        <v>3.9258000000000002</v>
      </c>
      <c r="D37" s="94">
        <v>3.5352000000000001</v>
      </c>
      <c r="E37" s="98">
        <v>2.3687999999999998</v>
      </c>
      <c r="F37" s="100">
        <v>1.024E-3</v>
      </c>
      <c r="G37" s="92"/>
      <c r="H37" s="83"/>
      <c r="I37" s="83"/>
      <c r="J37" s="83"/>
      <c r="K37" s="83"/>
      <c r="L37" s="83"/>
      <c r="M37" s="83"/>
      <c r="N37" s="83"/>
      <c r="O37" s="83"/>
      <c r="P37" s="83"/>
      <c r="Q37" s="82">
        <f t="shared" si="0"/>
        <v>12.530823999999999</v>
      </c>
      <c r="R37" s="83"/>
      <c r="S37" s="83"/>
      <c r="T37" s="84">
        <f t="shared" si="1"/>
        <v>12.530823999999999</v>
      </c>
      <c r="U37" s="118">
        <v>2.8455599999999999</v>
      </c>
      <c r="V37" s="82">
        <f t="shared" si="2"/>
        <v>9.6852640000000001</v>
      </c>
      <c r="W37" s="18">
        <f>V37-'[1]Сводная по суб и аренд'!G34</f>
        <v>8.301431821089615</v>
      </c>
      <c r="Z37" s="19"/>
      <c r="AA37" s="76">
        <v>1.1200000000000001</v>
      </c>
      <c r="AC37" s="76">
        <f t="shared" si="3"/>
        <v>1.1200000000000001E-3</v>
      </c>
    </row>
    <row r="38" spans="1:29" ht="15.75" thickBot="1" x14ac:dyDescent="0.3">
      <c r="A38" s="85" t="s">
        <v>66</v>
      </c>
      <c r="B38" s="82">
        <f>SUM(B14:B37)</f>
        <v>78.128999999999976</v>
      </c>
      <c r="C38" s="82">
        <f t="shared" ref="C38:F38" si="4">SUM(C14:C37)</f>
        <v>114.80219999999998</v>
      </c>
      <c r="D38" s="82">
        <f t="shared" si="4"/>
        <v>101.92320000000002</v>
      </c>
      <c r="E38" s="82">
        <f t="shared" si="4"/>
        <v>82.269600000000011</v>
      </c>
      <c r="F38" s="82">
        <f t="shared" si="4"/>
        <v>3.5087999999999994E-2</v>
      </c>
      <c r="G38" s="82"/>
      <c r="H38" s="82"/>
      <c r="I38" s="82"/>
      <c r="J38" s="82"/>
      <c r="K38" s="82"/>
      <c r="L38" s="82"/>
      <c r="M38" s="82"/>
      <c r="N38" s="82">
        <f t="shared" ref="N38" si="5">SUM(N14:N37)</f>
        <v>0</v>
      </c>
      <c r="O38" s="82">
        <f t="shared" ref="O38" si="6">SUM(O14:O37)</f>
        <v>0</v>
      </c>
      <c r="P38" s="82">
        <f t="shared" ref="P38" si="7">SUM(P14:P37)</f>
        <v>0</v>
      </c>
      <c r="Q38" s="82">
        <f t="shared" ref="Q38" si="8">SUM(Q14:Q37)</f>
        <v>377.159088</v>
      </c>
      <c r="R38" s="83"/>
      <c r="S38" s="83"/>
      <c r="T38" s="84">
        <f t="shared" si="1"/>
        <v>377.159088</v>
      </c>
      <c r="U38" s="84">
        <f>SUM(U14:U37)</f>
        <v>78.513360000000006</v>
      </c>
      <c r="V38" s="82">
        <f t="shared" si="2"/>
        <v>298.64572799999996</v>
      </c>
      <c r="W38" s="20"/>
      <c r="AA38" s="76">
        <f>SUM(AA14:AA37)</f>
        <v>53.092999999999996</v>
      </c>
    </row>
    <row r="39" spans="1:29" s="113" customFormat="1" ht="15" x14ac:dyDescent="0.25">
      <c r="A39" s="109"/>
      <c r="B39" s="110">
        <f>B38*100/$Q$38</f>
        <v>20.715131223352618</v>
      </c>
      <c r="C39" s="110">
        <f>C38*100/$Q$38</f>
        <v>30.438667303172604</v>
      </c>
      <c r="D39" s="110">
        <f>D38*100/$Q$38</f>
        <v>27.023927897503032</v>
      </c>
      <c r="E39" s="110">
        <f>E38*100/$Q$38</f>
        <v>21.812970339985554</v>
      </c>
      <c r="F39" s="110">
        <f>F38*100/$Q$38</f>
        <v>9.3032359861894651E-3</v>
      </c>
      <c r="G39" s="110"/>
      <c r="H39" s="111"/>
      <c r="I39" s="111"/>
      <c r="J39" s="111"/>
      <c r="K39" s="111"/>
      <c r="L39" s="111"/>
      <c r="M39" s="111"/>
      <c r="N39" s="111"/>
      <c r="O39" s="111"/>
      <c r="P39" s="111"/>
      <c r="Q39" s="110"/>
      <c r="R39" s="111"/>
      <c r="S39" s="111"/>
      <c r="T39" s="110"/>
      <c r="U39" s="110"/>
      <c r="V39" s="110"/>
      <c r="W39" s="112"/>
    </row>
    <row r="40" spans="1:29" s="113" customFormat="1" ht="15" x14ac:dyDescent="0.25">
      <c r="A40" s="109"/>
      <c r="B40" s="111"/>
      <c r="C40" s="111"/>
      <c r="D40" s="111"/>
      <c r="E40" s="111"/>
      <c r="F40" s="110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>
        <f>Q38*30</f>
        <v>11314.772639999999</v>
      </c>
      <c r="R40" s="111"/>
      <c r="S40" s="111"/>
      <c r="T40" s="111">
        <f>Q40+R40+S40</f>
        <v>11314.772639999999</v>
      </c>
      <c r="U40" s="113">
        <f>1340.496/30</f>
        <v>44.683200000000006</v>
      </c>
      <c r="V40" s="106"/>
    </row>
    <row r="41" spans="1:29" s="66" customFormat="1" ht="15" x14ac:dyDescent="0.25">
      <c r="A41" s="87" t="s">
        <v>67</v>
      </c>
      <c r="B41" s="105"/>
      <c r="C41" s="104"/>
      <c r="D41" s="105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10">
        <v>5963.7569999999996</v>
      </c>
      <c r="R41" s="111">
        <f>Q41/30</f>
        <v>198.7919</v>
      </c>
      <c r="S41" s="111"/>
      <c r="T41" s="104"/>
      <c r="U41" s="106"/>
      <c r="V41" s="108"/>
      <c r="AA41" s="107"/>
      <c r="AB41" s="107"/>
      <c r="AC41" s="107"/>
    </row>
    <row r="42" spans="1:29" ht="15.75" x14ac:dyDescent="0.25">
      <c r="A42" s="87" t="s">
        <v>98</v>
      </c>
      <c r="E42" s="88"/>
      <c r="F42" s="1"/>
      <c r="G42" s="1"/>
      <c r="H42" s="1"/>
      <c r="I42" s="1"/>
      <c r="J42" s="1"/>
      <c r="K42" s="1"/>
      <c r="L42" s="1" t="s">
        <v>68</v>
      </c>
      <c r="M42" s="1"/>
      <c r="N42" s="1"/>
      <c r="O42" s="1"/>
      <c r="P42" s="1"/>
      <c r="Q42" s="1"/>
      <c r="R42" s="1"/>
      <c r="S42" s="1"/>
      <c r="T42" s="1"/>
    </row>
    <row r="43" spans="1:29" x14ac:dyDescent="0.2">
      <c r="C43" s="89"/>
    </row>
  </sheetData>
  <mergeCells count="14">
    <mergeCell ref="V8:V12"/>
    <mergeCell ref="B9:B12"/>
    <mergeCell ref="C9:C12"/>
    <mergeCell ref="D9:D12"/>
    <mergeCell ref="E9:E12"/>
    <mergeCell ref="A8:A13"/>
    <mergeCell ref="B8:S8"/>
    <mergeCell ref="T8:T12"/>
    <mergeCell ref="U8:U12"/>
    <mergeCell ref="F9:F12"/>
    <mergeCell ref="G9:G12"/>
    <mergeCell ref="Q9:Q12"/>
    <mergeCell ref="R9:R12"/>
    <mergeCell ref="S9:S12"/>
  </mergeCells>
  <pageMargins left="0.39370078740157483" right="0.39370078740157483" top="0.39370078740157483" bottom="0.19685039370078741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93"/>
  <sheetViews>
    <sheetView view="pageBreakPreview" topLeftCell="A16" zoomScale="115" zoomScaleNormal="100" zoomScaleSheetLayoutView="115" workbookViewId="0">
      <selection activeCell="N30" sqref="N30"/>
    </sheetView>
  </sheetViews>
  <sheetFormatPr defaultColWidth="9.140625" defaultRowHeight="15.75" x14ac:dyDescent="0.25"/>
  <cols>
    <col min="1" max="1" width="9.140625" style="1"/>
    <col min="2" max="2" width="9.7109375" style="1" customWidth="1"/>
    <col min="3" max="3" width="8.42578125" style="1" customWidth="1"/>
    <col min="4" max="4" width="10.28515625" style="1" customWidth="1"/>
    <col min="5" max="5" width="10.42578125" style="1" customWidth="1"/>
    <col min="6" max="6" width="12.140625" style="1" customWidth="1"/>
    <col min="7" max="7" width="10" style="1" customWidth="1"/>
    <col min="8" max="8" width="12" style="1" customWidth="1"/>
    <col min="9" max="9" width="10.140625" style="1" customWidth="1"/>
    <col min="10" max="257" width="9.140625" style="1"/>
    <col min="258" max="258" width="9.7109375" style="1" customWidth="1"/>
    <col min="259" max="259" width="8.42578125" style="1" customWidth="1"/>
    <col min="260" max="260" width="13.85546875" style="1" customWidth="1"/>
    <col min="261" max="261" width="10.42578125" style="1" customWidth="1"/>
    <col min="262" max="262" width="12.140625" style="1" customWidth="1"/>
    <col min="263" max="263" width="10.85546875" style="1" customWidth="1"/>
    <col min="264" max="264" width="12" style="1" customWidth="1"/>
    <col min="265" max="265" width="10.85546875" style="1" customWidth="1"/>
    <col min="266" max="513" width="9.140625" style="1"/>
    <col min="514" max="514" width="9.7109375" style="1" customWidth="1"/>
    <col min="515" max="515" width="8.42578125" style="1" customWidth="1"/>
    <col min="516" max="516" width="13.85546875" style="1" customWidth="1"/>
    <col min="517" max="517" width="10.42578125" style="1" customWidth="1"/>
    <col min="518" max="518" width="12.140625" style="1" customWidth="1"/>
    <col min="519" max="519" width="10.85546875" style="1" customWidth="1"/>
    <col min="520" max="520" width="12" style="1" customWidth="1"/>
    <col min="521" max="521" width="10.85546875" style="1" customWidth="1"/>
    <col min="522" max="769" width="9.140625" style="1"/>
    <col min="770" max="770" width="9.7109375" style="1" customWidth="1"/>
    <col min="771" max="771" width="8.42578125" style="1" customWidth="1"/>
    <col min="772" max="772" width="13.85546875" style="1" customWidth="1"/>
    <col min="773" max="773" width="10.42578125" style="1" customWidth="1"/>
    <col min="774" max="774" width="12.140625" style="1" customWidth="1"/>
    <col min="775" max="775" width="10.85546875" style="1" customWidth="1"/>
    <col min="776" max="776" width="12" style="1" customWidth="1"/>
    <col min="777" max="777" width="10.85546875" style="1" customWidth="1"/>
    <col min="778" max="1025" width="9.140625" style="1"/>
    <col min="1026" max="1026" width="9.7109375" style="1" customWidth="1"/>
    <col min="1027" max="1027" width="8.42578125" style="1" customWidth="1"/>
    <col min="1028" max="1028" width="13.85546875" style="1" customWidth="1"/>
    <col min="1029" max="1029" width="10.42578125" style="1" customWidth="1"/>
    <col min="1030" max="1030" width="12.140625" style="1" customWidth="1"/>
    <col min="1031" max="1031" width="10.85546875" style="1" customWidth="1"/>
    <col min="1032" max="1032" width="12" style="1" customWidth="1"/>
    <col min="1033" max="1033" width="10.85546875" style="1" customWidth="1"/>
    <col min="1034" max="1281" width="9.140625" style="1"/>
    <col min="1282" max="1282" width="9.7109375" style="1" customWidth="1"/>
    <col min="1283" max="1283" width="8.42578125" style="1" customWidth="1"/>
    <col min="1284" max="1284" width="13.85546875" style="1" customWidth="1"/>
    <col min="1285" max="1285" width="10.42578125" style="1" customWidth="1"/>
    <col min="1286" max="1286" width="12.140625" style="1" customWidth="1"/>
    <col min="1287" max="1287" width="10.85546875" style="1" customWidth="1"/>
    <col min="1288" max="1288" width="12" style="1" customWidth="1"/>
    <col min="1289" max="1289" width="10.85546875" style="1" customWidth="1"/>
    <col min="1290" max="1537" width="9.140625" style="1"/>
    <col min="1538" max="1538" width="9.7109375" style="1" customWidth="1"/>
    <col min="1539" max="1539" width="8.42578125" style="1" customWidth="1"/>
    <col min="1540" max="1540" width="13.85546875" style="1" customWidth="1"/>
    <col min="1541" max="1541" width="10.42578125" style="1" customWidth="1"/>
    <col min="1542" max="1542" width="12.140625" style="1" customWidth="1"/>
    <col min="1543" max="1543" width="10.85546875" style="1" customWidth="1"/>
    <col min="1544" max="1544" width="12" style="1" customWidth="1"/>
    <col min="1545" max="1545" width="10.85546875" style="1" customWidth="1"/>
    <col min="1546" max="1793" width="9.140625" style="1"/>
    <col min="1794" max="1794" width="9.7109375" style="1" customWidth="1"/>
    <col min="1795" max="1795" width="8.42578125" style="1" customWidth="1"/>
    <col min="1796" max="1796" width="13.85546875" style="1" customWidth="1"/>
    <col min="1797" max="1797" width="10.42578125" style="1" customWidth="1"/>
    <col min="1798" max="1798" width="12.140625" style="1" customWidth="1"/>
    <col min="1799" max="1799" width="10.85546875" style="1" customWidth="1"/>
    <col min="1800" max="1800" width="12" style="1" customWidth="1"/>
    <col min="1801" max="1801" width="10.85546875" style="1" customWidth="1"/>
    <col min="1802" max="2049" width="9.140625" style="1"/>
    <col min="2050" max="2050" width="9.7109375" style="1" customWidth="1"/>
    <col min="2051" max="2051" width="8.42578125" style="1" customWidth="1"/>
    <col min="2052" max="2052" width="13.85546875" style="1" customWidth="1"/>
    <col min="2053" max="2053" width="10.42578125" style="1" customWidth="1"/>
    <col min="2054" max="2054" width="12.140625" style="1" customWidth="1"/>
    <col min="2055" max="2055" width="10.85546875" style="1" customWidth="1"/>
    <col min="2056" max="2056" width="12" style="1" customWidth="1"/>
    <col min="2057" max="2057" width="10.85546875" style="1" customWidth="1"/>
    <col min="2058" max="2305" width="9.140625" style="1"/>
    <col min="2306" max="2306" width="9.7109375" style="1" customWidth="1"/>
    <col min="2307" max="2307" width="8.42578125" style="1" customWidth="1"/>
    <col min="2308" max="2308" width="13.85546875" style="1" customWidth="1"/>
    <col min="2309" max="2309" width="10.42578125" style="1" customWidth="1"/>
    <col min="2310" max="2310" width="12.140625" style="1" customWidth="1"/>
    <col min="2311" max="2311" width="10.85546875" style="1" customWidth="1"/>
    <col min="2312" max="2312" width="12" style="1" customWidth="1"/>
    <col min="2313" max="2313" width="10.85546875" style="1" customWidth="1"/>
    <col min="2314" max="2561" width="9.140625" style="1"/>
    <col min="2562" max="2562" width="9.7109375" style="1" customWidth="1"/>
    <col min="2563" max="2563" width="8.42578125" style="1" customWidth="1"/>
    <col min="2564" max="2564" width="13.85546875" style="1" customWidth="1"/>
    <col min="2565" max="2565" width="10.42578125" style="1" customWidth="1"/>
    <col min="2566" max="2566" width="12.140625" style="1" customWidth="1"/>
    <col min="2567" max="2567" width="10.85546875" style="1" customWidth="1"/>
    <col min="2568" max="2568" width="12" style="1" customWidth="1"/>
    <col min="2569" max="2569" width="10.85546875" style="1" customWidth="1"/>
    <col min="2570" max="2817" width="9.140625" style="1"/>
    <col min="2818" max="2818" width="9.7109375" style="1" customWidth="1"/>
    <col min="2819" max="2819" width="8.42578125" style="1" customWidth="1"/>
    <col min="2820" max="2820" width="13.85546875" style="1" customWidth="1"/>
    <col min="2821" max="2821" width="10.42578125" style="1" customWidth="1"/>
    <col min="2822" max="2822" width="12.140625" style="1" customWidth="1"/>
    <col min="2823" max="2823" width="10.85546875" style="1" customWidth="1"/>
    <col min="2824" max="2824" width="12" style="1" customWidth="1"/>
    <col min="2825" max="2825" width="10.85546875" style="1" customWidth="1"/>
    <col min="2826" max="3073" width="9.140625" style="1"/>
    <col min="3074" max="3074" width="9.7109375" style="1" customWidth="1"/>
    <col min="3075" max="3075" width="8.42578125" style="1" customWidth="1"/>
    <col min="3076" max="3076" width="13.85546875" style="1" customWidth="1"/>
    <col min="3077" max="3077" width="10.42578125" style="1" customWidth="1"/>
    <col min="3078" max="3078" width="12.140625" style="1" customWidth="1"/>
    <col min="3079" max="3079" width="10.85546875" style="1" customWidth="1"/>
    <col min="3080" max="3080" width="12" style="1" customWidth="1"/>
    <col min="3081" max="3081" width="10.85546875" style="1" customWidth="1"/>
    <col min="3082" max="3329" width="9.140625" style="1"/>
    <col min="3330" max="3330" width="9.7109375" style="1" customWidth="1"/>
    <col min="3331" max="3331" width="8.42578125" style="1" customWidth="1"/>
    <col min="3332" max="3332" width="13.85546875" style="1" customWidth="1"/>
    <col min="3333" max="3333" width="10.42578125" style="1" customWidth="1"/>
    <col min="3334" max="3334" width="12.140625" style="1" customWidth="1"/>
    <col min="3335" max="3335" width="10.85546875" style="1" customWidth="1"/>
    <col min="3336" max="3336" width="12" style="1" customWidth="1"/>
    <col min="3337" max="3337" width="10.85546875" style="1" customWidth="1"/>
    <col min="3338" max="3585" width="9.140625" style="1"/>
    <col min="3586" max="3586" width="9.7109375" style="1" customWidth="1"/>
    <col min="3587" max="3587" width="8.42578125" style="1" customWidth="1"/>
    <col min="3588" max="3588" width="13.85546875" style="1" customWidth="1"/>
    <col min="3589" max="3589" width="10.42578125" style="1" customWidth="1"/>
    <col min="3590" max="3590" width="12.140625" style="1" customWidth="1"/>
    <col min="3591" max="3591" width="10.85546875" style="1" customWidth="1"/>
    <col min="3592" max="3592" width="12" style="1" customWidth="1"/>
    <col min="3593" max="3593" width="10.85546875" style="1" customWidth="1"/>
    <col min="3594" max="3841" width="9.140625" style="1"/>
    <col min="3842" max="3842" width="9.7109375" style="1" customWidth="1"/>
    <col min="3843" max="3843" width="8.42578125" style="1" customWidth="1"/>
    <col min="3844" max="3844" width="13.85546875" style="1" customWidth="1"/>
    <col min="3845" max="3845" width="10.42578125" style="1" customWidth="1"/>
    <col min="3846" max="3846" width="12.140625" style="1" customWidth="1"/>
    <col min="3847" max="3847" width="10.85546875" style="1" customWidth="1"/>
    <col min="3848" max="3848" width="12" style="1" customWidth="1"/>
    <col min="3849" max="3849" width="10.85546875" style="1" customWidth="1"/>
    <col min="3850" max="4097" width="9.140625" style="1"/>
    <col min="4098" max="4098" width="9.7109375" style="1" customWidth="1"/>
    <col min="4099" max="4099" width="8.42578125" style="1" customWidth="1"/>
    <col min="4100" max="4100" width="13.85546875" style="1" customWidth="1"/>
    <col min="4101" max="4101" width="10.42578125" style="1" customWidth="1"/>
    <col min="4102" max="4102" width="12.140625" style="1" customWidth="1"/>
    <col min="4103" max="4103" width="10.85546875" style="1" customWidth="1"/>
    <col min="4104" max="4104" width="12" style="1" customWidth="1"/>
    <col min="4105" max="4105" width="10.85546875" style="1" customWidth="1"/>
    <col min="4106" max="4353" width="9.140625" style="1"/>
    <col min="4354" max="4354" width="9.7109375" style="1" customWidth="1"/>
    <col min="4355" max="4355" width="8.42578125" style="1" customWidth="1"/>
    <col min="4356" max="4356" width="13.85546875" style="1" customWidth="1"/>
    <col min="4357" max="4357" width="10.42578125" style="1" customWidth="1"/>
    <col min="4358" max="4358" width="12.140625" style="1" customWidth="1"/>
    <col min="4359" max="4359" width="10.85546875" style="1" customWidth="1"/>
    <col min="4360" max="4360" width="12" style="1" customWidth="1"/>
    <col min="4361" max="4361" width="10.85546875" style="1" customWidth="1"/>
    <col min="4362" max="4609" width="9.140625" style="1"/>
    <col min="4610" max="4610" width="9.7109375" style="1" customWidth="1"/>
    <col min="4611" max="4611" width="8.42578125" style="1" customWidth="1"/>
    <col min="4612" max="4612" width="13.85546875" style="1" customWidth="1"/>
    <col min="4613" max="4613" width="10.42578125" style="1" customWidth="1"/>
    <col min="4614" max="4614" width="12.140625" style="1" customWidth="1"/>
    <col min="4615" max="4615" width="10.85546875" style="1" customWidth="1"/>
    <col min="4616" max="4616" width="12" style="1" customWidth="1"/>
    <col min="4617" max="4617" width="10.85546875" style="1" customWidth="1"/>
    <col min="4618" max="4865" width="9.140625" style="1"/>
    <col min="4866" max="4866" width="9.7109375" style="1" customWidth="1"/>
    <col min="4867" max="4867" width="8.42578125" style="1" customWidth="1"/>
    <col min="4868" max="4868" width="13.85546875" style="1" customWidth="1"/>
    <col min="4869" max="4869" width="10.42578125" style="1" customWidth="1"/>
    <col min="4870" max="4870" width="12.140625" style="1" customWidth="1"/>
    <col min="4871" max="4871" width="10.85546875" style="1" customWidth="1"/>
    <col min="4872" max="4872" width="12" style="1" customWidth="1"/>
    <col min="4873" max="4873" width="10.85546875" style="1" customWidth="1"/>
    <col min="4874" max="5121" width="9.140625" style="1"/>
    <col min="5122" max="5122" width="9.7109375" style="1" customWidth="1"/>
    <col min="5123" max="5123" width="8.42578125" style="1" customWidth="1"/>
    <col min="5124" max="5124" width="13.85546875" style="1" customWidth="1"/>
    <col min="5125" max="5125" width="10.42578125" style="1" customWidth="1"/>
    <col min="5126" max="5126" width="12.140625" style="1" customWidth="1"/>
    <col min="5127" max="5127" width="10.85546875" style="1" customWidth="1"/>
    <col min="5128" max="5128" width="12" style="1" customWidth="1"/>
    <col min="5129" max="5129" width="10.85546875" style="1" customWidth="1"/>
    <col min="5130" max="5377" width="9.140625" style="1"/>
    <col min="5378" max="5378" width="9.7109375" style="1" customWidth="1"/>
    <col min="5379" max="5379" width="8.42578125" style="1" customWidth="1"/>
    <col min="5380" max="5380" width="13.85546875" style="1" customWidth="1"/>
    <col min="5381" max="5381" width="10.42578125" style="1" customWidth="1"/>
    <col min="5382" max="5382" width="12.140625" style="1" customWidth="1"/>
    <col min="5383" max="5383" width="10.85546875" style="1" customWidth="1"/>
    <col min="5384" max="5384" width="12" style="1" customWidth="1"/>
    <col min="5385" max="5385" width="10.85546875" style="1" customWidth="1"/>
    <col min="5386" max="5633" width="9.140625" style="1"/>
    <col min="5634" max="5634" width="9.7109375" style="1" customWidth="1"/>
    <col min="5635" max="5635" width="8.42578125" style="1" customWidth="1"/>
    <col min="5636" max="5636" width="13.85546875" style="1" customWidth="1"/>
    <col min="5637" max="5637" width="10.42578125" style="1" customWidth="1"/>
    <col min="5638" max="5638" width="12.140625" style="1" customWidth="1"/>
    <col min="5639" max="5639" width="10.85546875" style="1" customWidth="1"/>
    <col min="5640" max="5640" width="12" style="1" customWidth="1"/>
    <col min="5641" max="5641" width="10.85546875" style="1" customWidth="1"/>
    <col min="5642" max="5889" width="9.140625" style="1"/>
    <col min="5890" max="5890" width="9.7109375" style="1" customWidth="1"/>
    <col min="5891" max="5891" width="8.42578125" style="1" customWidth="1"/>
    <col min="5892" max="5892" width="13.85546875" style="1" customWidth="1"/>
    <col min="5893" max="5893" width="10.42578125" style="1" customWidth="1"/>
    <col min="5894" max="5894" width="12.140625" style="1" customWidth="1"/>
    <col min="5895" max="5895" width="10.85546875" style="1" customWidth="1"/>
    <col min="5896" max="5896" width="12" style="1" customWidth="1"/>
    <col min="5897" max="5897" width="10.85546875" style="1" customWidth="1"/>
    <col min="5898" max="6145" width="9.140625" style="1"/>
    <col min="6146" max="6146" width="9.7109375" style="1" customWidth="1"/>
    <col min="6147" max="6147" width="8.42578125" style="1" customWidth="1"/>
    <col min="6148" max="6148" width="13.85546875" style="1" customWidth="1"/>
    <col min="6149" max="6149" width="10.42578125" style="1" customWidth="1"/>
    <col min="6150" max="6150" width="12.140625" style="1" customWidth="1"/>
    <col min="6151" max="6151" width="10.85546875" style="1" customWidth="1"/>
    <col min="6152" max="6152" width="12" style="1" customWidth="1"/>
    <col min="6153" max="6153" width="10.85546875" style="1" customWidth="1"/>
    <col min="6154" max="6401" width="9.140625" style="1"/>
    <col min="6402" max="6402" width="9.7109375" style="1" customWidth="1"/>
    <col min="6403" max="6403" width="8.42578125" style="1" customWidth="1"/>
    <col min="6404" max="6404" width="13.85546875" style="1" customWidth="1"/>
    <col min="6405" max="6405" width="10.42578125" style="1" customWidth="1"/>
    <col min="6406" max="6406" width="12.140625" style="1" customWidth="1"/>
    <col min="6407" max="6407" width="10.85546875" style="1" customWidth="1"/>
    <col min="6408" max="6408" width="12" style="1" customWidth="1"/>
    <col min="6409" max="6409" width="10.85546875" style="1" customWidth="1"/>
    <col min="6410" max="6657" width="9.140625" style="1"/>
    <col min="6658" max="6658" width="9.7109375" style="1" customWidth="1"/>
    <col min="6659" max="6659" width="8.42578125" style="1" customWidth="1"/>
    <col min="6660" max="6660" width="13.85546875" style="1" customWidth="1"/>
    <col min="6661" max="6661" width="10.42578125" style="1" customWidth="1"/>
    <col min="6662" max="6662" width="12.140625" style="1" customWidth="1"/>
    <col min="6663" max="6663" width="10.85546875" style="1" customWidth="1"/>
    <col min="6664" max="6664" width="12" style="1" customWidth="1"/>
    <col min="6665" max="6665" width="10.85546875" style="1" customWidth="1"/>
    <col min="6666" max="6913" width="9.140625" style="1"/>
    <col min="6914" max="6914" width="9.7109375" style="1" customWidth="1"/>
    <col min="6915" max="6915" width="8.42578125" style="1" customWidth="1"/>
    <col min="6916" max="6916" width="13.85546875" style="1" customWidth="1"/>
    <col min="6917" max="6917" width="10.42578125" style="1" customWidth="1"/>
    <col min="6918" max="6918" width="12.140625" style="1" customWidth="1"/>
    <col min="6919" max="6919" width="10.85546875" style="1" customWidth="1"/>
    <col min="6920" max="6920" width="12" style="1" customWidth="1"/>
    <col min="6921" max="6921" width="10.85546875" style="1" customWidth="1"/>
    <col min="6922" max="7169" width="9.140625" style="1"/>
    <col min="7170" max="7170" width="9.7109375" style="1" customWidth="1"/>
    <col min="7171" max="7171" width="8.42578125" style="1" customWidth="1"/>
    <col min="7172" max="7172" width="13.85546875" style="1" customWidth="1"/>
    <col min="7173" max="7173" width="10.42578125" style="1" customWidth="1"/>
    <col min="7174" max="7174" width="12.140625" style="1" customWidth="1"/>
    <col min="7175" max="7175" width="10.85546875" style="1" customWidth="1"/>
    <col min="7176" max="7176" width="12" style="1" customWidth="1"/>
    <col min="7177" max="7177" width="10.85546875" style="1" customWidth="1"/>
    <col min="7178" max="7425" width="9.140625" style="1"/>
    <col min="7426" max="7426" width="9.7109375" style="1" customWidth="1"/>
    <col min="7427" max="7427" width="8.42578125" style="1" customWidth="1"/>
    <col min="7428" max="7428" width="13.85546875" style="1" customWidth="1"/>
    <col min="7429" max="7429" width="10.42578125" style="1" customWidth="1"/>
    <col min="7430" max="7430" width="12.140625" style="1" customWidth="1"/>
    <col min="7431" max="7431" width="10.85546875" style="1" customWidth="1"/>
    <col min="7432" max="7432" width="12" style="1" customWidth="1"/>
    <col min="7433" max="7433" width="10.85546875" style="1" customWidth="1"/>
    <col min="7434" max="7681" width="9.140625" style="1"/>
    <col min="7682" max="7682" width="9.7109375" style="1" customWidth="1"/>
    <col min="7683" max="7683" width="8.42578125" style="1" customWidth="1"/>
    <col min="7684" max="7684" width="13.85546875" style="1" customWidth="1"/>
    <col min="7685" max="7685" width="10.42578125" style="1" customWidth="1"/>
    <col min="7686" max="7686" width="12.140625" style="1" customWidth="1"/>
    <col min="7687" max="7687" width="10.85546875" style="1" customWidth="1"/>
    <col min="7688" max="7688" width="12" style="1" customWidth="1"/>
    <col min="7689" max="7689" width="10.85546875" style="1" customWidth="1"/>
    <col min="7690" max="7937" width="9.140625" style="1"/>
    <col min="7938" max="7938" width="9.7109375" style="1" customWidth="1"/>
    <col min="7939" max="7939" width="8.42578125" style="1" customWidth="1"/>
    <col min="7940" max="7940" width="13.85546875" style="1" customWidth="1"/>
    <col min="7941" max="7941" width="10.42578125" style="1" customWidth="1"/>
    <col min="7942" max="7942" width="12.140625" style="1" customWidth="1"/>
    <col min="7943" max="7943" width="10.85546875" style="1" customWidth="1"/>
    <col min="7944" max="7944" width="12" style="1" customWidth="1"/>
    <col min="7945" max="7945" width="10.85546875" style="1" customWidth="1"/>
    <col min="7946" max="8193" width="9.140625" style="1"/>
    <col min="8194" max="8194" width="9.7109375" style="1" customWidth="1"/>
    <col min="8195" max="8195" width="8.42578125" style="1" customWidth="1"/>
    <col min="8196" max="8196" width="13.85546875" style="1" customWidth="1"/>
    <col min="8197" max="8197" width="10.42578125" style="1" customWidth="1"/>
    <col min="8198" max="8198" width="12.140625" style="1" customWidth="1"/>
    <col min="8199" max="8199" width="10.85546875" style="1" customWidth="1"/>
    <col min="8200" max="8200" width="12" style="1" customWidth="1"/>
    <col min="8201" max="8201" width="10.85546875" style="1" customWidth="1"/>
    <col min="8202" max="8449" width="9.140625" style="1"/>
    <col min="8450" max="8450" width="9.7109375" style="1" customWidth="1"/>
    <col min="8451" max="8451" width="8.42578125" style="1" customWidth="1"/>
    <col min="8452" max="8452" width="13.85546875" style="1" customWidth="1"/>
    <col min="8453" max="8453" width="10.42578125" style="1" customWidth="1"/>
    <col min="8454" max="8454" width="12.140625" style="1" customWidth="1"/>
    <col min="8455" max="8455" width="10.85546875" style="1" customWidth="1"/>
    <col min="8456" max="8456" width="12" style="1" customWidth="1"/>
    <col min="8457" max="8457" width="10.85546875" style="1" customWidth="1"/>
    <col min="8458" max="8705" width="9.140625" style="1"/>
    <col min="8706" max="8706" width="9.7109375" style="1" customWidth="1"/>
    <col min="8707" max="8707" width="8.42578125" style="1" customWidth="1"/>
    <col min="8708" max="8708" width="13.85546875" style="1" customWidth="1"/>
    <col min="8709" max="8709" width="10.42578125" style="1" customWidth="1"/>
    <col min="8710" max="8710" width="12.140625" style="1" customWidth="1"/>
    <col min="8711" max="8711" width="10.85546875" style="1" customWidth="1"/>
    <col min="8712" max="8712" width="12" style="1" customWidth="1"/>
    <col min="8713" max="8713" width="10.85546875" style="1" customWidth="1"/>
    <col min="8714" max="8961" width="9.140625" style="1"/>
    <col min="8962" max="8962" width="9.7109375" style="1" customWidth="1"/>
    <col min="8963" max="8963" width="8.42578125" style="1" customWidth="1"/>
    <col min="8964" max="8964" width="13.85546875" style="1" customWidth="1"/>
    <col min="8965" max="8965" width="10.42578125" style="1" customWidth="1"/>
    <col min="8966" max="8966" width="12.140625" style="1" customWidth="1"/>
    <col min="8967" max="8967" width="10.85546875" style="1" customWidth="1"/>
    <col min="8968" max="8968" width="12" style="1" customWidth="1"/>
    <col min="8969" max="8969" width="10.85546875" style="1" customWidth="1"/>
    <col min="8970" max="9217" width="9.140625" style="1"/>
    <col min="9218" max="9218" width="9.7109375" style="1" customWidth="1"/>
    <col min="9219" max="9219" width="8.42578125" style="1" customWidth="1"/>
    <col min="9220" max="9220" width="13.85546875" style="1" customWidth="1"/>
    <col min="9221" max="9221" width="10.42578125" style="1" customWidth="1"/>
    <col min="9222" max="9222" width="12.140625" style="1" customWidth="1"/>
    <col min="9223" max="9223" width="10.85546875" style="1" customWidth="1"/>
    <col min="9224" max="9224" width="12" style="1" customWidth="1"/>
    <col min="9225" max="9225" width="10.85546875" style="1" customWidth="1"/>
    <col min="9226" max="9473" width="9.140625" style="1"/>
    <col min="9474" max="9474" width="9.7109375" style="1" customWidth="1"/>
    <col min="9475" max="9475" width="8.42578125" style="1" customWidth="1"/>
    <col min="9476" max="9476" width="13.85546875" style="1" customWidth="1"/>
    <col min="9477" max="9477" width="10.42578125" style="1" customWidth="1"/>
    <col min="9478" max="9478" width="12.140625" style="1" customWidth="1"/>
    <col min="9479" max="9479" width="10.85546875" style="1" customWidth="1"/>
    <col min="9480" max="9480" width="12" style="1" customWidth="1"/>
    <col min="9481" max="9481" width="10.85546875" style="1" customWidth="1"/>
    <col min="9482" max="9729" width="9.140625" style="1"/>
    <col min="9730" max="9730" width="9.7109375" style="1" customWidth="1"/>
    <col min="9731" max="9731" width="8.42578125" style="1" customWidth="1"/>
    <col min="9732" max="9732" width="13.85546875" style="1" customWidth="1"/>
    <col min="9733" max="9733" width="10.42578125" style="1" customWidth="1"/>
    <col min="9734" max="9734" width="12.140625" style="1" customWidth="1"/>
    <col min="9735" max="9735" width="10.85546875" style="1" customWidth="1"/>
    <col min="9736" max="9736" width="12" style="1" customWidth="1"/>
    <col min="9737" max="9737" width="10.85546875" style="1" customWidth="1"/>
    <col min="9738" max="9985" width="9.140625" style="1"/>
    <col min="9986" max="9986" width="9.7109375" style="1" customWidth="1"/>
    <col min="9987" max="9987" width="8.42578125" style="1" customWidth="1"/>
    <col min="9988" max="9988" width="13.85546875" style="1" customWidth="1"/>
    <col min="9989" max="9989" width="10.42578125" style="1" customWidth="1"/>
    <col min="9990" max="9990" width="12.140625" style="1" customWidth="1"/>
    <col min="9991" max="9991" width="10.85546875" style="1" customWidth="1"/>
    <col min="9992" max="9992" width="12" style="1" customWidth="1"/>
    <col min="9993" max="9993" width="10.85546875" style="1" customWidth="1"/>
    <col min="9994" max="10241" width="9.140625" style="1"/>
    <col min="10242" max="10242" width="9.7109375" style="1" customWidth="1"/>
    <col min="10243" max="10243" width="8.42578125" style="1" customWidth="1"/>
    <col min="10244" max="10244" width="13.85546875" style="1" customWidth="1"/>
    <col min="10245" max="10245" width="10.42578125" style="1" customWidth="1"/>
    <col min="10246" max="10246" width="12.140625" style="1" customWidth="1"/>
    <col min="10247" max="10247" width="10.85546875" style="1" customWidth="1"/>
    <col min="10248" max="10248" width="12" style="1" customWidth="1"/>
    <col min="10249" max="10249" width="10.85546875" style="1" customWidth="1"/>
    <col min="10250" max="10497" width="9.140625" style="1"/>
    <col min="10498" max="10498" width="9.7109375" style="1" customWidth="1"/>
    <col min="10499" max="10499" width="8.42578125" style="1" customWidth="1"/>
    <col min="10500" max="10500" width="13.85546875" style="1" customWidth="1"/>
    <col min="10501" max="10501" width="10.42578125" style="1" customWidth="1"/>
    <col min="10502" max="10502" width="12.140625" style="1" customWidth="1"/>
    <col min="10503" max="10503" width="10.85546875" style="1" customWidth="1"/>
    <col min="10504" max="10504" width="12" style="1" customWidth="1"/>
    <col min="10505" max="10505" width="10.85546875" style="1" customWidth="1"/>
    <col min="10506" max="10753" width="9.140625" style="1"/>
    <col min="10754" max="10754" width="9.7109375" style="1" customWidth="1"/>
    <col min="10755" max="10755" width="8.42578125" style="1" customWidth="1"/>
    <col min="10756" max="10756" width="13.85546875" style="1" customWidth="1"/>
    <col min="10757" max="10757" width="10.42578125" style="1" customWidth="1"/>
    <col min="10758" max="10758" width="12.140625" style="1" customWidth="1"/>
    <col min="10759" max="10759" width="10.85546875" style="1" customWidth="1"/>
    <col min="10760" max="10760" width="12" style="1" customWidth="1"/>
    <col min="10761" max="10761" width="10.85546875" style="1" customWidth="1"/>
    <col min="10762" max="11009" width="9.140625" style="1"/>
    <col min="11010" max="11010" width="9.7109375" style="1" customWidth="1"/>
    <col min="11011" max="11011" width="8.42578125" style="1" customWidth="1"/>
    <col min="11012" max="11012" width="13.85546875" style="1" customWidth="1"/>
    <col min="11013" max="11013" width="10.42578125" style="1" customWidth="1"/>
    <col min="11014" max="11014" width="12.140625" style="1" customWidth="1"/>
    <col min="11015" max="11015" width="10.85546875" style="1" customWidth="1"/>
    <col min="11016" max="11016" width="12" style="1" customWidth="1"/>
    <col min="11017" max="11017" width="10.85546875" style="1" customWidth="1"/>
    <col min="11018" max="11265" width="9.140625" style="1"/>
    <col min="11266" max="11266" width="9.7109375" style="1" customWidth="1"/>
    <col min="11267" max="11267" width="8.42578125" style="1" customWidth="1"/>
    <col min="11268" max="11268" width="13.85546875" style="1" customWidth="1"/>
    <col min="11269" max="11269" width="10.42578125" style="1" customWidth="1"/>
    <col min="11270" max="11270" width="12.140625" style="1" customWidth="1"/>
    <col min="11271" max="11271" width="10.85546875" style="1" customWidth="1"/>
    <col min="11272" max="11272" width="12" style="1" customWidth="1"/>
    <col min="11273" max="11273" width="10.85546875" style="1" customWidth="1"/>
    <col min="11274" max="11521" width="9.140625" style="1"/>
    <col min="11522" max="11522" width="9.7109375" style="1" customWidth="1"/>
    <col min="11523" max="11523" width="8.42578125" style="1" customWidth="1"/>
    <col min="11524" max="11524" width="13.85546875" style="1" customWidth="1"/>
    <col min="11525" max="11525" width="10.42578125" style="1" customWidth="1"/>
    <col min="11526" max="11526" width="12.140625" style="1" customWidth="1"/>
    <col min="11527" max="11527" width="10.85546875" style="1" customWidth="1"/>
    <col min="11528" max="11528" width="12" style="1" customWidth="1"/>
    <col min="11529" max="11529" width="10.85546875" style="1" customWidth="1"/>
    <col min="11530" max="11777" width="9.140625" style="1"/>
    <col min="11778" max="11778" width="9.7109375" style="1" customWidth="1"/>
    <col min="11779" max="11779" width="8.42578125" style="1" customWidth="1"/>
    <col min="11780" max="11780" width="13.85546875" style="1" customWidth="1"/>
    <col min="11781" max="11781" width="10.42578125" style="1" customWidth="1"/>
    <col min="11782" max="11782" width="12.140625" style="1" customWidth="1"/>
    <col min="11783" max="11783" width="10.85546875" style="1" customWidth="1"/>
    <col min="11784" max="11784" width="12" style="1" customWidth="1"/>
    <col min="11785" max="11785" width="10.85546875" style="1" customWidth="1"/>
    <col min="11786" max="12033" width="9.140625" style="1"/>
    <col min="12034" max="12034" width="9.7109375" style="1" customWidth="1"/>
    <col min="12035" max="12035" width="8.42578125" style="1" customWidth="1"/>
    <col min="12036" max="12036" width="13.85546875" style="1" customWidth="1"/>
    <col min="12037" max="12037" width="10.42578125" style="1" customWidth="1"/>
    <col min="12038" max="12038" width="12.140625" style="1" customWidth="1"/>
    <col min="12039" max="12039" width="10.85546875" style="1" customWidth="1"/>
    <col min="12040" max="12040" width="12" style="1" customWidth="1"/>
    <col min="12041" max="12041" width="10.85546875" style="1" customWidth="1"/>
    <col min="12042" max="12289" width="9.140625" style="1"/>
    <col min="12290" max="12290" width="9.7109375" style="1" customWidth="1"/>
    <col min="12291" max="12291" width="8.42578125" style="1" customWidth="1"/>
    <col min="12292" max="12292" width="13.85546875" style="1" customWidth="1"/>
    <col min="12293" max="12293" width="10.42578125" style="1" customWidth="1"/>
    <col min="12294" max="12294" width="12.140625" style="1" customWidth="1"/>
    <col min="12295" max="12295" width="10.85546875" style="1" customWidth="1"/>
    <col min="12296" max="12296" width="12" style="1" customWidth="1"/>
    <col min="12297" max="12297" width="10.85546875" style="1" customWidth="1"/>
    <col min="12298" max="12545" width="9.140625" style="1"/>
    <col min="12546" max="12546" width="9.7109375" style="1" customWidth="1"/>
    <col min="12547" max="12547" width="8.42578125" style="1" customWidth="1"/>
    <col min="12548" max="12548" width="13.85546875" style="1" customWidth="1"/>
    <col min="12549" max="12549" width="10.42578125" style="1" customWidth="1"/>
    <col min="12550" max="12550" width="12.140625" style="1" customWidth="1"/>
    <col min="12551" max="12551" width="10.85546875" style="1" customWidth="1"/>
    <col min="12552" max="12552" width="12" style="1" customWidth="1"/>
    <col min="12553" max="12553" width="10.85546875" style="1" customWidth="1"/>
    <col min="12554" max="12801" width="9.140625" style="1"/>
    <col min="12802" max="12802" width="9.7109375" style="1" customWidth="1"/>
    <col min="12803" max="12803" width="8.42578125" style="1" customWidth="1"/>
    <col min="12804" max="12804" width="13.85546875" style="1" customWidth="1"/>
    <col min="12805" max="12805" width="10.42578125" style="1" customWidth="1"/>
    <col min="12806" max="12806" width="12.140625" style="1" customWidth="1"/>
    <col min="12807" max="12807" width="10.85546875" style="1" customWidth="1"/>
    <col min="12808" max="12808" width="12" style="1" customWidth="1"/>
    <col min="12809" max="12809" width="10.85546875" style="1" customWidth="1"/>
    <col min="12810" max="13057" width="9.140625" style="1"/>
    <col min="13058" max="13058" width="9.7109375" style="1" customWidth="1"/>
    <col min="13059" max="13059" width="8.42578125" style="1" customWidth="1"/>
    <col min="13060" max="13060" width="13.85546875" style="1" customWidth="1"/>
    <col min="13061" max="13061" width="10.42578125" style="1" customWidth="1"/>
    <col min="13062" max="13062" width="12.140625" style="1" customWidth="1"/>
    <col min="13063" max="13063" width="10.85546875" style="1" customWidth="1"/>
    <col min="13064" max="13064" width="12" style="1" customWidth="1"/>
    <col min="13065" max="13065" width="10.85546875" style="1" customWidth="1"/>
    <col min="13066" max="13313" width="9.140625" style="1"/>
    <col min="13314" max="13314" width="9.7109375" style="1" customWidth="1"/>
    <col min="13315" max="13315" width="8.42578125" style="1" customWidth="1"/>
    <col min="13316" max="13316" width="13.85546875" style="1" customWidth="1"/>
    <col min="13317" max="13317" width="10.42578125" style="1" customWidth="1"/>
    <col min="13318" max="13318" width="12.140625" style="1" customWidth="1"/>
    <col min="13319" max="13319" width="10.85546875" style="1" customWidth="1"/>
    <col min="13320" max="13320" width="12" style="1" customWidth="1"/>
    <col min="13321" max="13321" width="10.85546875" style="1" customWidth="1"/>
    <col min="13322" max="13569" width="9.140625" style="1"/>
    <col min="13570" max="13570" width="9.7109375" style="1" customWidth="1"/>
    <col min="13571" max="13571" width="8.42578125" style="1" customWidth="1"/>
    <col min="13572" max="13572" width="13.85546875" style="1" customWidth="1"/>
    <col min="13573" max="13573" width="10.42578125" style="1" customWidth="1"/>
    <col min="13574" max="13574" width="12.140625" style="1" customWidth="1"/>
    <col min="13575" max="13575" width="10.85546875" style="1" customWidth="1"/>
    <col min="13576" max="13576" width="12" style="1" customWidth="1"/>
    <col min="13577" max="13577" width="10.85546875" style="1" customWidth="1"/>
    <col min="13578" max="13825" width="9.140625" style="1"/>
    <col min="13826" max="13826" width="9.7109375" style="1" customWidth="1"/>
    <col min="13827" max="13827" width="8.42578125" style="1" customWidth="1"/>
    <col min="13828" max="13828" width="13.85546875" style="1" customWidth="1"/>
    <col min="13829" max="13829" width="10.42578125" style="1" customWidth="1"/>
    <col min="13830" max="13830" width="12.140625" style="1" customWidth="1"/>
    <col min="13831" max="13831" width="10.85546875" style="1" customWidth="1"/>
    <col min="13832" max="13832" width="12" style="1" customWidth="1"/>
    <col min="13833" max="13833" width="10.85546875" style="1" customWidth="1"/>
    <col min="13834" max="14081" width="9.140625" style="1"/>
    <col min="14082" max="14082" width="9.7109375" style="1" customWidth="1"/>
    <col min="14083" max="14083" width="8.42578125" style="1" customWidth="1"/>
    <col min="14084" max="14084" width="13.85546875" style="1" customWidth="1"/>
    <col min="14085" max="14085" width="10.42578125" style="1" customWidth="1"/>
    <col min="14086" max="14086" width="12.140625" style="1" customWidth="1"/>
    <col min="14087" max="14087" width="10.85546875" style="1" customWidth="1"/>
    <col min="14088" max="14088" width="12" style="1" customWidth="1"/>
    <col min="14089" max="14089" width="10.85546875" style="1" customWidth="1"/>
    <col min="14090" max="14337" width="9.140625" style="1"/>
    <col min="14338" max="14338" width="9.7109375" style="1" customWidth="1"/>
    <col min="14339" max="14339" width="8.42578125" style="1" customWidth="1"/>
    <col min="14340" max="14340" width="13.85546875" style="1" customWidth="1"/>
    <col min="14341" max="14341" width="10.42578125" style="1" customWidth="1"/>
    <col min="14342" max="14342" width="12.140625" style="1" customWidth="1"/>
    <col min="14343" max="14343" width="10.85546875" style="1" customWidth="1"/>
    <col min="14344" max="14344" width="12" style="1" customWidth="1"/>
    <col min="14345" max="14345" width="10.85546875" style="1" customWidth="1"/>
    <col min="14346" max="14593" width="9.140625" style="1"/>
    <col min="14594" max="14594" width="9.7109375" style="1" customWidth="1"/>
    <col min="14595" max="14595" width="8.42578125" style="1" customWidth="1"/>
    <col min="14596" max="14596" width="13.85546875" style="1" customWidth="1"/>
    <col min="14597" max="14597" width="10.42578125" style="1" customWidth="1"/>
    <col min="14598" max="14598" width="12.140625" style="1" customWidth="1"/>
    <col min="14599" max="14599" width="10.85546875" style="1" customWidth="1"/>
    <col min="14600" max="14600" width="12" style="1" customWidth="1"/>
    <col min="14601" max="14601" width="10.85546875" style="1" customWidth="1"/>
    <col min="14602" max="14849" width="9.140625" style="1"/>
    <col min="14850" max="14850" width="9.7109375" style="1" customWidth="1"/>
    <col min="14851" max="14851" width="8.42578125" style="1" customWidth="1"/>
    <col min="14852" max="14852" width="13.85546875" style="1" customWidth="1"/>
    <col min="14853" max="14853" width="10.42578125" style="1" customWidth="1"/>
    <col min="14854" max="14854" width="12.140625" style="1" customWidth="1"/>
    <col min="14855" max="14855" width="10.85546875" style="1" customWidth="1"/>
    <col min="14856" max="14856" width="12" style="1" customWidth="1"/>
    <col min="14857" max="14857" width="10.85546875" style="1" customWidth="1"/>
    <col min="14858" max="15105" width="9.140625" style="1"/>
    <col min="15106" max="15106" width="9.7109375" style="1" customWidth="1"/>
    <col min="15107" max="15107" width="8.42578125" style="1" customWidth="1"/>
    <col min="15108" max="15108" width="13.85546875" style="1" customWidth="1"/>
    <col min="15109" max="15109" width="10.42578125" style="1" customWidth="1"/>
    <col min="15110" max="15110" width="12.140625" style="1" customWidth="1"/>
    <col min="15111" max="15111" width="10.85546875" style="1" customWidth="1"/>
    <col min="15112" max="15112" width="12" style="1" customWidth="1"/>
    <col min="15113" max="15113" width="10.85546875" style="1" customWidth="1"/>
    <col min="15114" max="15361" width="9.140625" style="1"/>
    <col min="15362" max="15362" width="9.7109375" style="1" customWidth="1"/>
    <col min="15363" max="15363" width="8.42578125" style="1" customWidth="1"/>
    <col min="15364" max="15364" width="13.85546875" style="1" customWidth="1"/>
    <col min="15365" max="15365" width="10.42578125" style="1" customWidth="1"/>
    <col min="15366" max="15366" width="12.140625" style="1" customWidth="1"/>
    <col min="15367" max="15367" width="10.85546875" style="1" customWidth="1"/>
    <col min="15368" max="15368" width="12" style="1" customWidth="1"/>
    <col min="15369" max="15369" width="10.85546875" style="1" customWidth="1"/>
    <col min="15370" max="15617" width="9.140625" style="1"/>
    <col min="15618" max="15618" width="9.7109375" style="1" customWidth="1"/>
    <col min="15619" max="15619" width="8.42578125" style="1" customWidth="1"/>
    <col min="15620" max="15620" width="13.85546875" style="1" customWidth="1"/>
    <col min="15621" max="15621" width="10.42578125" style="1" customWidth="1"/>
    <col min="15622" max="15622" width="12.140625" style="1" customWidth="1"/>
    <col min="15623" max="15623" width="10.85546875" style="1" customWidth="1"/>
    <col min="15624" max="15624" width="12" style="1" customWidth="1"/>
    <col min="15625" max="15625" width="10.85546875" style="1" customWidth="1"/>
    <col min="15626" max="15873" width="9.140625" style="1"/>
    <col min="15874" max="15874" width="9.7109375" style="1" customWidth="1"/>
    <col min="15875" max="15875" width="8.42578125" style="1" customWidth="1"/>
    <col min="15876" max="15876" width="13.85546875" style="1" customWidth="1"/>
    <col min="15877" max="15877" width="10.42578125" style="1" customWidth="1"/>
    <col min="15878" max="15878" width="12.140625" style="1" customWidth="1"/>
    <col min="15879" max="15879" width="10.85546875" style="1" customWidth="1"/>
    <col min="15880" max="15880" width="12" style="1" customWidth="1"/>
    <col min="15881" max="15881" width="10.85546875" style="1" customWidth="1"/>
    <col min="15882" max="16129" width="9.140625" style="1"/>
    <col min="16130" max="16130" width="9.7109375" style="1" customWidth="1"/>
    <col min="16131" max="16131" width="8.42578125" style="1" customWidth="1"/>
    <col min="16132" max="16132" width="13.85546875" style="1" customWidth="1"/>
    <col min="16133" max="16133" width="10.42578125" style="1" customWidth="1"/>
    <col min="16134" max="16134" width="12.140625" style="1" customWidth="1"/>
    <col min="16135" max="16135" width="10.85546875" style="1" customWidth="1"/>
    <col min="16136" max="16136" width="12" style="1" customWidth="1"/>
    <col min="16137" max="16137" width="10.85546875" style="1" customWidth="1"/>
    <col min="16138" max="16384" width="9.140625" style="1"/>
  </cols>
  <sheetData>
    <row r="1" spans="1:20" x14ac:dyDescent="0.25">
      <c r="C1" s="3" t="s">
        <v>71</v>
      </c>
      <c r="G1" s="1" t="s">
        <v>200</v>
      </c>
    </row>
    <row r="2" spans="1:20" x14ac:dyDescent="0.25">
      <c r="B2" s="3" t="s">
        <v>72</v>
      </c>
    </row>
    <row r="4" spans="1:20" s="2" customFormat="1" ht="12.75" x14ac:dyDescent="0.2">
      <c r="A4" s="4" t="s">
        <v>2</v>
      </c>
      <c r="D4" s="5" t="s">
        <v>101</v>
      </c>
      <c r="E4" s="5"/>
      <c r="F4" s="5"/>
    </row>
    <row r="5" spans="1:20" s="2" customFormat="1" ht="12.75" x14ac:dyDescent="0.2">
      <c r="A5" s="4" t="s">
        <v>3</v>
      </c>
      <c r="D5" s="2" t="s">
        <v>50</v>
      </c>
      <c r="I5" s="12" t="s">
        <v>51</v>
      </c>
    </row>
    <row r="6" spans="1:20" s="2" customFormat="1" ht="12.75" x14ac:dyDescent="0.2">
      <c r="A6" s="4" t="s">
        <v>4</v>
      </c>
      <c r="D6" s="34" t="s">
        <v>96</v>
      </c>
      <c r="F6" s="6"/>
      <c r="G6" s="6"/>
      <c r="I6" s="12" t="s">
        <v>5</v>
      </c>
    </row>
    <row r="7" spans="1:20" ht="16.5" thickBot="1" x14ac:dyDescent="0.3"/>
    <row r="8" spans="1:20" s="2" customFormat="1" ht="13.5" thickBot="1" x14ac:dyDescent="0.25">
      <c r="A8" s="395" t="s">
        <v>6</v>
      </c>
      <c r="B8" s="398" t="s">
        <v>73</v>
      </c>
      <c r="C8" s="399"/>
      <c r="D8" s="399"/>
      <c r="E8" s="399"/>
      <c r="F8" s="399"/>
      <c r="G8" s="399"/>
      <c r="H8" s="399"/>
      <c r="I8" s="400"/>
    </row>
    <row r="9" spans="1:20" s="2" customFormat="1" ht="13.5" thickBot="1" x14ac:dyDescent="0.25">
      <c r="A9" s="396"/>
      <c r="B9" s="401" t="s">
        <v>74</v>
      </c>
      <c r="C9" s="402"/>
      <c r="D9" s="402"/>
      <c r="E9" s="402"/>
      <c r="F9" s="402"/>
      <c r="G9" s="402"/>
      <c r="H9" s="401" t="s">
        <v>75</v>
      </c>
      <c r="I9" s="403"/>
    </row>
    <row r="10" spans="1:20" s="2" customFormat="1" ht="50.25" customHeight="1" thickBot="1" x14ac:dyDescent="0.25">
      <c r="A10" s="397"/>
      <c r="B10" s="37" t="s">
        <v>76</v>
      </c>
      <c r="C10" s="37" t="s">
        <v>77</v>
      </c>
      <c r="D10" s="37" t="s">
        <v>78</v>
      </c>
      <c r="E10" s="37" t="s">
        <v>99</v>
      </c>
      <c r="F10" s="235" t="s">
        <v>79</v>
      </c>
      <c r="G10" s="231" t="s">
        <v>80</v>
      </c>
      <c r="H10" s="231" t="s">
        <v>81</v>
      </c>
      <c r="I10" s="231" t="s">
        <v>82</v>
      </c>
      <c r="S10" s="11"/>
      <c r="T10" s="11"/>
    </row>
    <row r="11" spans="1:20" x14ac:dyDescent="0.25">
      <c r="A11" s="24" t="s">
        <v>19</v>
      </c>
      <c r="B11" s="43">
        <f>B41*'сводная табл. нагрузок'!L13</f>
        <v>0.15385746684806731</v>
      </c>
      <c r="C11" s="44">
        <f>C41*'сводная табл. нагрузок'!L13</f>
        <v>0.2248010606724376</v>
      </c>
      <c r="D11" s="46">
        <f>D41*'сводная табл. нагрузок'!L13</f>
        <v>4.9126084535855138E-2</v>
      </c>
      <c r="E11" s="45">
        <f>E41*'сводная табл. нагрузок'!L13</f>
        <v>0.10730447869915362</v>
      </c>
      <c r="F11" s="46">
        <f>G11-B11-C11-D11-E11</f>
        <v>0.88703584485226594</v>
      </c>
      <c r="G11" s="234">
        <f>'сводная табл. нагрузок'!E13</f>
        <v>1.4221249356077794</v>
      </c>
      <c r="H11" s="232">
        <f>'сводная табл. нагрузок'!J13</f>
        <v>2.53668</v>
      </c>
      <c r="I11" s="46">
        <f>H11</f>
        <v>2.53668</v>
      </c>
      <c r="S11" s="23"/>
      <c r="T11" s="23"/>
    </row>
    <row r="12" spans="1:20" x14ac:dyDescent="0.25">
      <c r="A12" s="25" t="s">
        <v>20</v>
      </c>
      <c r="B12" s="47">
        <f>B41*'сводная табл. нагрузок'!L14</f>
        <v>0.15374858690711346</v>
      </c>
      <c r="C12" s="47">
        <f>C41*'сводная табл. нагрузок'!L14</f>
        <v>0.22464197625025259</v>
      </c>
      <c r="D12" s="47">
        <f>D41*'сводная табл. нагрузок'!L14</f>
        <v>4.9091319598584725E-2</v>
      </c>
      <c r="E12" s="45">
        <f>E41*'сводная табл. нагрузок'!L14</f>
        <v>0.10722854279858154</v>
      </c>
      <c r="F12" s="47">
        <f t="shared" ref="F12:F33" si="0">G12-B12-C12-D12-E12</f>
        <v>0.88640811834415389</v>
      </c>
      <c r="G12" s="230">
        <f>'сводная табл. нагрузок'!E14</f>
        <v>1.4211185438986862</v>
      </c>
      <c r="H12" s="233">
        <f>'сводная табл. нагрузок'!J14</f>
        <v>2.3477999999999999</v>
      </c>
      <c r="I12" s="47">
        <f>H12</f>
        <v>2.3477999999999999</v>
      </c>
      <c r="S12" s="23"/>
      <c r="T12" s="23"/>
    </row>
    <row r="13" spans="1:20" x14ac:dyDescent="0.25">
      <c r="A13" s="25" t="s">
        <v>21</v>
      </c>
      <c r="B13" s="47">
        <f>B41*'сводная табл. нагрузок'!L15</f>
        <v>0.15282310740900543</v>
      </c>
      <c r="C13" s="47">
        <f>C41*'сводная табл. нагрузок'!L15</f>
        <v>0.22328975866167936</v>
      </c>
      <c r="D13" s="47">
        <f>D41*'сводная табл. нагрузок'!L15</f>
        <v>4.8795817631786122E-2</v>
      </c>
      <c r="E13" s="45">
        <f>E41*'сводная табл. нагрузок'!L15</f>
        <v>0.10658308764371863</v>
      </c>
      <c r="F13" s="47">
        <f t="shared" si="0"/>
        <v>0.88107244302520205</v>
      </c>
      <c r="G13" s="230">
        <f>'сводная табл. нагрузок'!E15</f>
        <v>1.4125642143713915</v>
      </c>
      <c r="H13" s="233">
        <f>'сводная табл. нагрузок'!J15</f>
        <v>2.26512</v>
      </c>
      <c r="I13" s="47">
        <f t="shared" ref="I13:I34" si="1">H13</f>
        <v>2.26512</v>
      </c>
      <c r="S13" s="23"/>
      <c r="T13" s="23"/>
    </row>
    <row r="14" spans="1:20" x14ac:dyDescent="0.25">
      <c r="A14" s="25" t="s">
        <v>22</v>
      </c>
      <c r="B14" s="47">
        <f>B41*'сводная табл. нагрузок'!L16</f>
        <v>0.1559550907581348</v>
      </c>
      <c r="C14" s="47">
        <f>C41*'сводная табл. нагрузок'!L16</f>
        <v>0.22786589782031999</v>
      </c>
      <c r="D14" s="47">
        <f>D41*'сводная табл. нагрузок'!L16</f>
        <v>4.9795847607101887E-2</v>
      </c>
      <c r="E14" s="45">
        <f>E41*'сводная табл. нагрузок'!L16</f>
        <v>0.10876741998362792</v>
      </c>
      <c r="F14" s="47">
        <f t="shared" si="0"/>
        <v>0.89912929494842775</v>
      </c>
      <c r="G14" s="230">
        <f>'сводная табл. нагрузок'!E16</f>
        <v>1.4415135511176125</v>
      </c>
      <c r="H14" s="233">
        <f>'сводная табл. нагрузок'!J16</f>
        <v>2.2595999999999998</v>
      </c>
      <c r="I14" s="47">
        <f t="shared" si="1"/>
        <v>2.2595999999999998</v>
      </c>
      <c r="S14" s="23"/>
      <c r="T14" s="23"/>
    </row>
    <row r="15" spans="1:20" x14ac:dyDescent="0.25">
      <c r="A15" s="25" t="s">
        <v>23</v>
      </c>
      <c r="B15" s="47">
        <f>B41*'сводная табл. нагрузок'!L17</f>
        <v>0.15982032866199758</v>
      </c>
      <c r="C15" s="47">
        <f>C41*'сводная табл. нагрузок'!L17</f>
        <v>0.23351339480789035</v>
      </c>
      <c r="D15" s="47">
        <f>D41*'сводная табл. нагрузок'!L17</f>
        <v>5.1030002880201916E-2</v>
      </c>
      <c r="E15" s="45">
        <f>E41*'сводная табл. нагрузок'!L17</f>
        <v>0.11146314445393767</v>
      </c>
      <c r="F15" s="47">
        <f t="shared" si="0"/>
        <v>0.92141358598640311</v>
      </c>
      <c r="G15" s="230">
        <f>'сводная табл. нагрузок'!E17</f>
        <v>1.4772404567904305</v>
      </c>
      <c r="H15" s="233">
        <f>'сводная табл. нагрузок'!J17</f>
        <v>2.28024</v>
      </c>
      <c r="I15" s="47">
        <f t="shared" si="1"/>
        <v>2.28024</v>
      </c>
      <c r="S15" s="23"/>
      <c r="T15" s="23"/>
    </row>
    <row r="16" spans="1:20" x14ac:dyDescent="0.25">
      <c r="A16" s="25" t="s">
        <v>24</v>
      </c>
      <c r="B16" s="47">
        <f>B41*'сводная табл. нагрузок'!L18</f>
        <v>0.16484798955452046</v>
      </c>
      <c r="C16" s="47">
        <f>C41*'сводная табл. нагрузок'!L18</f>
        <v>0.24085930738850342</v>
      </c>
      <c r="D16" s="47">
        <f>D41*'сводная табл. нагрузок'!L18</f>
        <v>5.2635315245493822E-2</v>
      </c>
      <c r="E16" s="45">
        <f>E41*'сводная табл. нагрузок'!L18</f>
        <v>0.11496957506273632</v>
      </c>
      <c r="F16" s="47">
        <f t="shared" si="0"/>
        <v>0.95039960479193553</v>
      </c>
      <c r="G16" s="230">
        <f>'сводная табл. нагрузок'!E18</f>
        <v>1.5237117920431897</v>
      </c>
      <c r="H16" s="233">
        <f>'сводная табл. нагрузок'!J18</f>
        <v>2.6005199999999999</v>
      </c>
      <c r="I16" s="47">
        <f t="shared" si="1"/>
        <v>2.6005199999999999</v>
      </c>
      <c r="S16" s="23"/>
      <c r="T16" s="23"/>
    </row>
    <row r="17" spans="1:20" x14ac:dyDescent="0.25">
      <c r="A17" s="25" t="s">
        <v>25</v>
      </c>
      <c r="B17" s="47">
        <f>B41*'сводная табл. нагрузок'!L19</f>
        <v>0.18555604699110761</v>
      </c>
      <c r="C17" s="47">
        <f>C41*'сводная табл. нагрузок'!L19</f>
        <v>0.27111583878458778</v>
      </c>
      <c r="D17" s="47">
        <f>D41*'сводная табл. нагрузок'!L19</f>
        <v>5.9247316606517809E-2</v>
      </c>
      <c r="E17" s="45">
        <f>E41*'сводная табл. нагрузок'!L19</f>
        <v>0.12941195055237953</v>
      </c>
      <c r="F17" s="47">
        <f t="shared" si="0"/>
        <v>1.0697879555805998</v>
      </c>
      <c r="G17" s="230">
        <f>'сводная табл. нагрузок'!E19</f>
        <v>1.7151191085151927</v>
      </c>
      <c r="H17" s="233">
        <f>'сводная табл. нагрузок'!J19</f>
        <v>2.9424000000000001</v>
      </c>
      <c r="I17" s="47">
        <f t="shared" si="1"/>
        <v>2.9424000000000001</v>
      </c>
      <c r="S17" s="23"/>
      <c r="T17" s="23"/>
    </row>
    <row r="18" spans="1:20" x14ac:dyDescent="0.25">
      <c r="A18" s="25" t="s">
        <v>26</v>
      </c>
      <c r="B18" s="47">
        <f>B41*'сводная табл. нагрузок'!L20</f>
        <v>0.24334329793851675</v>
      </c>
      <c r="C18" s="47">
        <f>C41*'сводная табл. нагрузок'!L20</f>
        <v>0.35554875954201853</v>
      </c>
      <c r="D18" s="47">
        <f>D41*'сводная табл. нагрузок'!L20</f>
        <v>7.7698558741814652E-2</v>
      </c>
      <c r="E18" s="45">
        <f>E41*'сводная табл. нагрузок'!L20</f>
        <v>0.16971438738173514</v>
      </c>
      <c r="F18" s="47">
        <f t="shared" si="0"/>
        <v>1.4029493160002606</v>
      </c>
      <c r="G18" s="230">
        <f>'сводная табл. нагрузок'!E20</f>
        <v>2.2492543196043457</v>
      </c>
      <c r="H18" s="233">
        <f>'сводная табл. нагрузок'!J20</f>
        <v>3.2007599999999998</v>
      </c>
      <c r="I18" s="47">
        <f t="shared" si="1"/>
        <v>3.2007599999999998</v>
      </c>
      <c r="S18" s="23"/>
      <c r="T18" s="23"/>
    </row>
    <row r="19" spans="1:20" x14ac:dyDescent="0.25">
      <c r="A19" s="25" t="s">
        <v>27</v>
      </c>
      <c r="B19" s="47">
        <f>B41*'сводная табл. нагрузок'!L21</f>
        <v>0.27164897173107033</v>
      </c>
      <c r="C19" s="47">
        <f>C41*'сводная табл. нагрузок'!L21</f>
        <v>0.39690616404093448</v>
      </c>
      <c r="D19" s="47">
        <f>D41*'сводная табл. нагрузок'!L21</f>
        <v>8.6736449148202791E-2</v>
      </c>
      <c r="E19" s="45">
        <f>E41*'сводная табл. нагрузок'!L21</f>
        <v>0.18945555193332358</v>
      </c>
      <c r="F19" s="47">
        <f t="shared" si="0"/>
        <v>1.5661402730662863</v>
      </c>
      <c r="G19" s="230">
        <f>'сводная табл. нагрузок'!E21</f>
        <v>2.5108874099198175</v>
      </c>
      <c r="H19" s="233">
        <f>'сводная табл. нагрузок'!J21</f>
        <v>3.4106399999999999</v>
      </c>
      <c r="I19" s="47">
        <f t="shared" si="1"/>
        <v>3.4106399999999999</v>
      </c>
      <c r="N19" s="26"/>
      <c r="S19" s="23"/>
      <c r="T19" s="23"/>
    </row>
    <row r="20" spans="1:20" x14ac:dyDescent="0.25">
      <c r="A20" s="25" t="s">
        <v>28</v>
      </c>
      <c r="B20" s="47">
        <f>B41*'сводная табл. нагрузок'!L22</f>
        <v>0.27034837491258079</v>
      </c>
      <c r="C20" s="47">
        <f>C41*'сводная табл. нагрузок'!L22</f>
        <v>0.39500586274069038</v>
      </c>
      <c r="D20" s="47">
        <f>D41*'сводная табл. нагрузок'!L22</f>
        <v>8.632117369514157E-2</v>
      </c>
      <c r="E20" s="45">
        <f>E41*'сводная табл. нагрузок'!L22</f>
        <v>0.18854847952101347</v>
      </c>
      <c r="F20" s="47">
        <f t="shared" si="0"/>
        <v>1.5586419304681971</v>
      </c>
      <c r="G20" s="230">
        <f>'сводная табл. нагрузок'!E22</f>
        <v>2.4988658213376231</v>
      </c>
      <c r="H20" s="233">
        <f>'сводная табл. нагрузок'!J22</f>
        <v>3.5082</v>
      </c>
      <c r="I20" s="47">
        <f t="shared" si="1"/>
        <v>3.5082</v>
      </c>
      <c r="S20" s="23"/>
      <c r="T20" s="23"/>
    </row>
    <row r="21" spans="1:20" x14ac:dyDescent="0.25">
      <c r="A21" s="25" t="s">
        <v>29</v>
      </c>
      <c r="B21" s="47">
        <f>B41*'сводная табл. нагрузок'!L23</f>
        <v>0.26505032883335577</v>
      </c>
      <c r="C21" s="47">
        <f>C41*'сводная табл. нагрузок'!L23</f>
        <v>0.38726489051165097</v>
      </c>
      <c r="D21" s="47">
        <f>D41*'сводная табл. нагрузок'!L23</f>
        <v>8.4629528402294776E-2</v>
      </c>
      <c r="E21" s="45">
        <f>E41*'сводная табл. нагрузок'!L23</f>
        <v>0.18485347475912739</v>
      </c>
      <c r="F21" s="47">
        <f t="shared" si="0"/>
        <v>1.5280970575008528</v>
      </c>
      <c r="G21" s="230">
        <f>'сводная табл. нагрузок'!E23</f>
        <v>2.4498952800072815</v>
      </c>
      <c r="H21" s="233">
        <f>'сводная табл. нагрузок'!J23</f>
        <v>3.5613600000000001</v>
      </c>
      <c r="I21" s="47">
        <f t="shared" si="1"/>
        <v>3.5613600000000001</v>
      </c>
      <c r="S21" s="23"/>
      <c r="T21" s="23"/>
    </row>
    <row r="22" spans="1:20" x14ac:dyDescent="0.25">
      <c r="A22" s="25" t="s">
        <v>30</v>
      </c>
      <c r="B22" s="47">
        <f>B41*'сводная табл. нагрузок'!L24</f>
        <v>0.24228314432296699</v>
      </c>
      <c r="C22" s="47">
        <f>C41*'сводная табл. нагрузок'!L24</f>
        <v>0.35399976967409974</v>
      </c>
      <c r="D22" s="47">
        <f>D41*'сводная табл. нагрузок'!L24</f>
        <v>7.7360055858558943E-2</v>
      </c>
      <c r="E22" s="45">
        <f>E41*'сводная табл. нагрузок'!L24</f>
        <v>0.16897500674985508</v>
      </c>
      <c r="F22" s="47">
        <f t="shared" si="0"/>
        <v>1.3968372027742513</v>
      </c>
      <c r="G22" s="230">
        <f>'сводная табл. нагрузок'!E24</f>
        <v>2.2394551793797319</v>
      </c>
      <c r="H22" s="233">
        <f>'сводная табл. нагрузок'!J24</f>
        <v>3.5333999999999999</v>
      </c>
      <c r="I22" s="47">
        <f t="shared" si="1"/>
        <v>3.5333999999999999</v>
      </c>
      <c r="S22" s="23"/>
      <c r="T22" s="23"/>
    </row>
    <row r="23" spans="1:20" x14ac:dyDescent="0.25">
      <c r="A23" s="25" t="s">
        <v>31</v>
      </c>
      <c r="B23" s="47">
        <f>B41*'сводная табл. нагрузок'!L25</f>
        <v>0.26172676863573857</v>
      </c>
      <c r="C23" s="47">
        <f>C41*'сводная табл. нагрузок'!L25</f>
        <v>0.3824088385244514</v>
      </c>
      <c r="D23" s="47">
        <f>D41*'сводная табл. нагрузок'!L25</f>
        <v>8.3568328692115112E-2</v>
      </c>
      <c r="E23" s="45">
        <f>E41*'сводная табл. нагрузок'!L25</f>
        <v>0.18253553139416387</v>
      </c>
      <c r="F23" s="47">
        <f t="shared" si="0"/>
        <v>1.5089357058407342</v>
      </c>
      <c r="G23" s="230">
        <f>'сводная табл. нагрузок'!E25</f>
        <v>2.4191751730872033</v>
      </c>
      <c r="H23" s="233">
        <f>'сводная табл. нагрузок'!J25</f>
        <v>3.4802399999999998</v>
      </c>
      <c r="I23" s="47">
        <f t="shared" si="1"/>
        <v>3.4802399999999998</v>
      </c>
      <c r="S23" s="23"/>
      <c r="T23" s="23"/>
    </row>
    <row r="24" spans="1:20" x14ac:dyDescent="0.25">
      <c r="A24" s="25" t="s">
        <v>32</v>
      </c>
      <c r="B24" s="47">
        <f>B41*'сводная табл. нагрузок'!L26</f>
        <v>0.25728083771345495</v>
      </c>
      <c r="C24" s="47">
        <f>C41*'сводная табл. нагрузок'!L26</f>
        <v>0.3759128912852272</v>
      </c>
      <c r="D24" s="47">
        <f>D41*'сводная табл. нагрузок'!L26</f>
        <v>8.2148760420239456E-2</v>
      </c>
      <c r="E24" s="45">
        <f>E41*'сводная табл. нагрузок'!L26</f>
        <v>0.17943481545413617</v>
      </c>
      <c r="F24" s="47">
        <f t="shared" si="0"/>
        <v>1.4833035400928283</v>
      </c>
      <c r="G24" s="230">
        <f>'сводная табл. нагрузок'!E26</f>
        <v>2.3780808449658859</v>
      </c>
      <c r="H24" s="233">
        <f>'сводная табл. нагрузок'!J26</f>
        <v>3.58812</v>
      </c>
      <c r="I24" s="47">
        <f t="shared" si="1"/>
        <v>3.58812</v>
      </c>
      <c r="S24" s="23"/>
      <c r="T24" s="23"/>
    </row>
    <row r="25" spans="1:20" x14ac:dyDescent="0.25">
      <c r="A25" s="25" t="s">
        <v>33</v>
      </c>
      <c r="B25" s="47">
        <f>B41*'сводная табл. нагрузок'!L27</f>
        <v>0.24989683343212188</v>
      </c>
      <c r="C25" s="47">
        <f>C41*'сводная табл. нагрузок'!L27</f>
        <v>0.3651241266678254</v>
      </c>
      <c r="D25" s="47">
        <f>D41*'сводная табл. нагрузок'!L27</f>
        <v>7.9791076870853489E-2</v>
      </c>
      <c r="E25" s="45">
        <f>E41*'сводная табл. нагрузок'!L27</f>
        <v>0.17428500539712288</v>
      </c>
      <c r="F25" s="47">
        <f t="shared" si="0"/>
        <v>1.4407324734409062</v>
      </c>
      <c r="G25" s="230">
        <f>'сводная табл. нагрузок'!E27</f>
        <v>2.3098295158088296</v>
      </c>
      <c r="H25" s="233">
        <f>'сводная табл. нагрузок'!J27</f>
        <v>3.5466000000000002</v>
      </c>
      <c r="I25" s="47">
        <f t="shared" si="1"/>
        <v>3.5466000000000002</v>
      </c>
      <c r="S25" s="23"/>
      <c r="T25" s="23"/>
    </row>
    <row r="26" spans="1:20" x14ac:dyDescent="0.25">
      <c r="A26" s="25" t="s">
        <v>34</v>
      </c>
      <c r="B26" s="47">
        <f>B41*'сводная табл. нагрузок'!L28</f>
        <v>0.22905228721241036</v>
      </c>
      <c r="C26" s="47">
        <f>C41*'сводная табл. нагрузок'!L28</f>
        <v>0.334668171585359</v>
      </c>
      <c r="D26" s="47">
        <f>D41*'сводная табл. нагрузок'!L28</f>
        <v>7.3135495177751211E-2</v>
      </c>
      <c r="E26" s="45">
        <f>E41*'сводная табл. нагрузок'!L28</f>
        <v>0.15974743883211964</v>
      </c>
      <c r="F26" s="47">
        <f t="shared" si="0"/>
        <v>1.3205572226367155</v>
      </c>
      <c r="G26" s="230">
        <f>'сводная табл. нагрузок'!E28</f>
        <v>2.1171606154443556</v>
      </c>
      <c r="H26" s="233">
        <f>'сводная табл. нагрузок'!J28</f>
        <v>3.7692000000000001</v>
      </c>
      <c r="I26" s="47">
        <f t="shared" si="1"/>
        <v>3.7692000000000001</v>
      </c>
      <c r="S26" s="23"/>
      <c r="T26" s="23"/>
    </row>
    <row r="27" spans="1:20" x14ac:dyDescent="0.25">
      <c r="A27" s="25" t="s">
        <v>35</v>
      </c>
      <c r="B27" s="47">
        <f>B41*'сводная табл. нагрузок'!L29</f>
        <v>0.20994217252829875</v>
      </c>
      <c r="C27" s="47">
        <f>C41*'сводная табл. нагрузок'!L29</f>
        <v>0.30674639347105759</v>
      </c>
      <c r="D27" s="47">
        <f>D41*'сводная табл. нагрузок'!L29</f>
        <v>6.7033710658000761E-2</v>
      </c>
      <c r="E27" s="45">
        <f>E41*'сводная табл. нагрузок'!L29</f>
        <v>0.14641951308325374</v>
      </c>
      <c r="F27" s="47">
        <f t="shared" si="0"/>
        <v>1.210381505648056</v>
      </c>
      <c r="G27" s="230">
        <f>'сводная табл. нагрузок'!E29</f>
        <v>1.9405232953886671</v>
      </c>
      <c r="H27" s="233">
        <f>'сводная табл. нагрузок'!J29</f>
        <v>3.95472</v>
      </c>
      <c r="I27" s="47">
        <f t="shared" si="1"/>
        <v>3.95472</v>
      </c>
      <c r="S27" s="23"/>
      <c r="T27" s="23"/>
    </row>
    <row r="28" spans="1:20" x14ac:dyDescent="0.25">
      <c r="A28" s="25" t="s">
        <v>36</v>
      </c>
      <c r="B28" s="47">
        <f>B41*'сводная табл. нагрузок'!L30</f>
        <v>0.1972912307222989</v>
      </c>
      <c r="C28" s="47">
        <f>C41*'сводная табл. нагрузок'!L30</f>
        <v>0.28826210931666935</v>
      </c>
      <c r="D28" s="47">
        <f>D41*'сводная табл. нагрузок'!L30</f>
        <v>6.2994314654988129E-2</v>
      </c>
      <c r="E28" s="45">
        <f>E41*'сводная табл. нагрузок'!L30</f>
        <v>0.13759639423594644</v>
      </c>
      <c r="F28" s="47">
        <f t="shared" si="0"/>
        <v>1.1374449164596787</v>
      </c>
      <c r="G28" s="230">
        <f>'сводная табл. нагрузок'!E30</f>
        <v>1.8235889653895814</v>
      </c>
      <c r="H28" s="233">
        <f>'сводная табл. нагрузок'!J30</f>
        <v>3.9781200000000001</v>
      </c>
      <c r="I28" s="47">
        <f t="shared" si="1"/>
        <v>3.9781200000000001</v>
      </c>
      <c r="S28" s="23"/>
      <c r="T28" s="23"/>
    </row>
    <row r="29" spans="1:20" x14ac:dyDescent="0.25">
      <c r="A29" s="25" t="s">
        <v>37</v>
      </c>
      <c r="B29" s="47">
        <f>B41*'сводная табл. нагрузок'!L31</f>
        <v>0.18711264128981614</v>
      </c>
      <c r="C29" s="47">
        <f>C41*'сводная табл. нагрузок'!L31</f>
        <v>0.27339017786318376</v>
      </c>
      <c r="D29" s="47">
        <f>D41*'сводная табл. нагрузок'!L31</f>
        <v>5.9744331048994612E-2</v>
      </c>
      <c r="E29" s="45">
        <f>E41*'сводная табл. нагрузок'!L31</f>
        <v>0.13049756273091573</v>
      </c>
      <c r="F29" s="47">
        <f t="shared" si="0"/>
        <v>1.0787622027662152</v>
      </c>
      <c r="G29" s="230">
        <f>'сводная табл. нагрузок'!E31</f>
        <v>1.7295069156991254</v>
      </c>
      <c r="H29" s="233">
        <f>'сводная табл. нагрузок'!J31</f>
        <v>4.0437599999999998</v>
      </c>
      <c r="I29" s="47">
        <f t="shared" si="1"/>
        <v>4.0437599999999998</v>
      </c>
      <c r="M29" s="27"/>
      <c r="S29" s="23"/>
      <c r="T29" s="23"/>
    </row>
    <row r="30" spans="1:20" x14ac:dyDescent="0.25">
      <c r="A30" s="25" t="s">
        <v>38</v>
      </c>
      <c r="B30" s="47">
        <f>B41*'сводная табл. нагрузок'!L32</f>
        <v>0.17672173597247334</v>
      </c>
      <c r="C30" s="47">
        <f>C41*'сводная табл. нагрузок'!L32</f>
        <v>0.25820803178643725</v>
      </c>
      <c r="D30" s="47">
        <f>D41*'сводная табл. нагрузок'!L32</f>
        <v>5.6426555815323777E-2</v>
      </c>
      <c r="E30" s="45">
        <f>E41*'сводная табл. нагрузок'!L32</f>
        <v>0.12325065621976944</v>
      </c>
      <c r="F30" s="47">
        <f t="shared" si="0"/>
        <v>1.0188554223819333</v>
      </c>
      <c r="G30" s="230">
        <f>'сводная табл. нагрузок'!E32</f>
        <v>1.6334624021759372</v>
      </c>
      <c r="H30" s="233">
        <f>'сводная табл. нагрузок'!J32</f>
        <v>4.0101599999999999</v>
      </c>
      <c r="I30" s="47">
        <f t="shared" si="1"/>
        <v>4.0101599999999999</v>
      </c>
      <c r="S30" s="23"/>
      <c r="T30" s="23"/>
    </row>
    <row r="31" spans="1:20" x14ac:dyDescent="0.25">
      <c r="A31" s="25" t="s">
        <v>39</v>
      </c>
      <c r="B31" s="47">
        <f>B41*'сводная табл. нагрузок'!L33</f>
        <v>0.16707808405941516</v>
      </c>
      <c r="C31" s="47">
        <f>C41*'сводная табл. нагрузок'!L33</f>
        <v>0.24411769725004429</v>
      </c>
      <c r="D31" s="47">
        <f>D41*'сводная табл. нагрузок'!L33</f>
        <v>5.3347375657086249E-2</v>
      </c>
      <c r="E31" s="45">
        <f>E41*'сводная табл. нагрузок'!L33</f>
        <v>0.11652490502624001</v>
      </c>
      <c r="F31" s="47">
        <f t="shared" si="0"/>
        <v>0.96325678880630083</v>
      </c>
      <c r="G31" s="230">
        <f>'сводная табл. нагрузок'!E33</f>
        <v>1.5443248507990863</v>
      </c>
      <c r="H31" s="233">
        <f>'сводная табл. нагрузок'!J33</f>
        <v>3.9208799999999999</v>
      </c>
      <c r="I31" s="47">
        <f t="shared" si="1"/>
        <v>3.9208799999999999</v>
      </c>
      <c r="S31" s="23"/>
      <c r="T31" s="23"/>
    </row>
    <row r="32" spans="1:20" x14ac:dyDescent="0.25">
      <c r="A32" s="25" t="s">
        <v>40</v>
      </c>
      <c r="B32" s="47">
        <f>B41*'сводная табл. нагрузок'!L34</f>
        <v>0.16530852578095992</v>
      </c>
      <c r="C32" s="47">
        <f>C41*'сводная табл. нагрузок'!L34</f>
        <v>0.24153219661710293</v>
      </c>
      <c r="D32" s="47">
        <f>D41*'сводная табл. нагрузок'!L34</f>
        <v>5.2782362652781696E-2</v>
      </c>
      <c r="E32" s="45">
        <f>E41*'сводная табл. нагрузок'!L34</f>
        <v>0.11529076584218001</v>
      </c>
      <c r="F32" s="47">
        <f t="shared" si="0"/>
        <v>0.95305473846255717</v>
      </c>
      <c r="G32" s="230">
        <f>'сводная табл. нагрузок'!E34</f>
        <v>1.5279685893555817</v>
      </c>
      <c r="H32" s="233">
        <f>'сводная табл. нагрузок'!J34</f>
        <v>3.6953999999999998</v>
      </c>
      <c r="I32" s="47">
        <f t="shared" si="1"/>
        <v>3.6953999999999998</v>
      </c>
      <c r="S32" s="23"/>
      <c r="T32" s="23"/>
    </row>
    <row r="33" spans="1:20" x14ac:dyDescent="0.25">
      <c r="A33" s="25" t="s">
        <v>41</v>
      </c>
      <c r="B33" s="47">
        <f>B41*'сводная табл. нагрузок'!L35</f>
        <v>0.16115112670220416</v>
      </c>
      <c r="C33" s="47">
        <f>C41*'сводная табл. нагрузок'!L35</f>
        <v>0.23545782309666921</v>
      </c>
      <c r="D33" s="47">
        <f>D41*'сводная табл. нагрузок'!L35</f>
        <v>5.1454921464672683E-2</v>
      </c>
      <c r="E33" s="45">
        <f>E41*'сводная табл. нагрузок'!L35</f>
        <v>0.11239128003866841</v>
      </c>
      <c r="F33" s="47">
        <f t="shared" si="0"/>
        <v>0.92908604796114802</v>
      </c>
      <c r="G33" s="230">
        <f>'сводная табл. нагрузок'!E35</f>
        <v>1.4895411992633625</v>
      </c>
      <c r="H33" s="233">
        <f>'сводная табл. нагрузок'!J35</f>
        <v>3.2338800000000001</v>
      </c>
      <c r="I33" s="47">
        <f t="shared" si="1"/>
        <v>3.2338800000000001</v>
      </c>
      <c r="S33" s="23"/>
      <c r="T33" s="23"/>
    </row>
    <row r="34" spans="1:20" ht="16.5" thickBot="1" x14ac:dyDescent="0.3">
      <c r="A34" s="28" t="s">
        <v>42</v>
      </c>
      <c r="B34" s="236">
        <f>B41*'сводная табл. нагрузок'!L36</f>
        <v>0.15692425185160166</v>
      </c>
      <c r="C34" s="236">
        <f>C41*'сводная табл. нагрузок'!L36</f>
        <v>0.2292819385639841</v>
      </c>
      <c r="D34" s="236">
        <f>D41*'сводная табл. нагрузок'!L36</f>
        <v>5.0105296935638741E-2</v>
      </c>
      <c r="E34" s="237">
        <f>E41*'сводная табл. нагрузок'!L36</f>
        <v>0.10944333989860129</v>
      </c>
      <c r="F34" s="236">
        <f>G34-B34-C34-D34-E34</f>
        <v>0.90471680816408628</v>
      </c>
      <c r="G34" s="238">
        <f>'сводная табл. нагрузок'!E36</f>
        <v>1.4504716354139122</v>
      </c>
      <c r="H34" s="239">
        <f>'сводная табл. нагрузок'!J36</f>
        <v>2.8455599999999999</v>
      </c>
      <c r="I34" s="236">
        <f t="shared" si="1"/>
        <v>2.8455599999999999</v>
      </c>
      <c r="S34" s="23"/>
      <c r="T34" s="23"/>
    </row>
    <row r="35" spans="1:20" ht="21.75" thickBot="1" x14ac:dyDescent="0.3">
      <c r="A35" s="29" t="s">
        <v>43</v>
      </c>
      <c r="B35" s="35">
        <f t="shared" ref="B35:G35" si="2">SUM(B11:B34)</f>
        <v>4.8387692307692323</v>
      </c>
      <c r="C35" s="35">
        <f t="shared" si="2"/>
        <v>7.0699230769230779</v>
      </c>
      <c r="D35" s="35">
        <f t="shared" si="2"/>
        <v>1.5450000000000002</v>
      </c>
      <c r="E35" s="35">
        <f t="shared" si="2"/>
        <v>3.3746923076923077</v>
      </c>
      <c r="F35" s="35">
        <f t="shared" si="2"/>
        <v>27.896999999999991</v>
      </c>
      <c r="G35" s="35">
        <f t="shared" si="2"/>
        <v>44.725384615384613</v>
      </c>
      <c r="H35" s="35">
        <f>SUM(H11:H34)</f>
        <v>78.513360000000006</v>
      </c>
      <c r="I35" s="35">
        <f>SUM(I11:I34)</f>
        <v>78.513360000000006</v>
      </c>
      <c r="S35" s="23"/>
      <c r="T35" s="23"/>
    </row>
    <row r="36" spans="1:20" ht="33.75" thickBot="1" x14ac:dyDescent="0.3">
      <c r="A36" s="30" t="s">
        <v>44</v>
      </c>
      <c r="B36" s="48">
        <f>B40</f>
        <v>125.80800000000001</v>
      </c>
      <c r="C36" s="49">
        <f>C40</f>
        <v>183.81800000000001</v>
      </c>
      <c r="D36" s="50">
        <f>D40</f>
        <v>40.17</v>
      </c>
      <c r="E36" s="49">
        <f>E40</f>
        <v>87.742000000000004</v>
      </c>
      <c r="F36" s="48"/>
      <c r="G36" s="36"/>
      <c r="H36" s="51"/>
      <c r="I36" s="51"/>
      <c r="M36" s="26"/>
      <c r="S36" s="23"/>
      <c r="T36" s="23"/>
    </row>
    <row r="37" spans="1:20" s="40" customFormat="1" hidden="1" x14ac:dyDescent="0.25">
      <c r="A37" s="38"/>
      <c r="B37" s="52">
        <f>(44928+105312)/1000</f>
        <v>150.24</v>
      </c>
      <c r="C37" s="52">
        <f>(132+16918+215+20704+498+29275+3368+108588+4120)/1000</f>
        <v>183.81800000000001</v>
      </c>
      <c r="D37" s="52">
        <f>(504+52752+2682+23983)/1000</f>
        <v>79.921000000000006</v>
      </c>
      <c r="E37" s="52">
        <v>87.742000000000004</v>
      </c>
      <c r="F37" s="52">
        <f>F35*26</f>
        <v>725.32199999999978</v>
      </c>
      <c r="G37" s="52">
        <f>B37+C37+D37+E37+F37</f>
        <v>1227.0429999999997</v>
      </c>
      <c r="H37" s="52">
        <f>H35*30</f>
        <v>2355.4008000000003</v>
      </c>
      <c r="I37" s="39"/>
    </row>
    <row r="38" spans="1:20" s="40" customFormat="1" hidden="1" x14ac:dyDescent="0.25">
      <c r="A38" s="41"/>
      <c r="B38" s="39">
        <f>B37/26</f>
        <v>5.7784615384615385</v>
      </c>
      <c r="C38" s="39">
        <f>C37/26</f>
        <v>7.069923076923077</v>
      </c>
      <c r="D38" s="39">
        <f>D37/26</f>
        <v>3.0738846153846158</v>
      </c>
      <c r="E38" s="39">
        <f>E37/26</f>
        <v>3.3746923076923077</v>
      </c>
      <c r="F38" s="42"/>
      <c r="G38" s="42"/>
      <c r="H38" s="39"/>
    </row>
    <row r="39" spans="1:20" s="40" customFormat="1" hidden="1" x14ac:dyDescent="0.25">
      <c r="A39" s="41"/>
      <c r="B39" s="75"/>
      <c r="C39" s="42"/>
      <c r="D39" s="42"/>
      <c r="E39" s="42"/>
      <c r="F39" s="42"/>
      <c r="G39" s="42"/>
      <c r="H39" s="39"/>
    </row>
    <row r="40" spans="1:20" s="40" customFormat="1" hidden="1" x14ac:dyDescent="0.25">
      <c r="A40" s="41"/>
      <c r="B40" s="240">
        <v>125.80800000000001</v>
      </c>
      <c r="C40" s="240">
        <v>183.81800000000001</v>
      </c>
      <c r="D40" s="240">
        <v>40.17</v>
      </c>
      <c r="E40" s="240">
        <v>87.742000000000004</v>
      </c>
      <c r="F40" s="42"/>
      <c r="G40" s="42"/>
    </row>
    <row r="41" spans="1:20" s="40" customFormat="1" hidden="1" x14ac:dyDescent="0.25">
      <c r="A41" s="41"/>
      <c r="B41" s="240">
        <f>B40/26</f>
        <v>4.8387692307692314</v>
      </c>
      <c r="C41" s="240">
        <f>C40/26</f>
        <v>7.069923076923077</v>
      </c>
      <c r="D41" s="240">
        <f>D40/26</f>
        <v>1.5450000000000002</v>
      </c>
      <c r="E41" s="240">
        <f>E40/26</f>
        <v>3.3746923076923077</v>
      </c>
      <c r="F41" s="42"/>
      <c r="G41" s="42"/>
    </row>
    <row r="42" spans="1:20" s="40" customFormat="1" x14ac:dyDescent="0.25">
      <c r="A42" s="41"/>
      <c r="B42" s="42"/>
    </row>
    <row r="43" spans="1:20" x14ac:dyDescent="0.25">
      <c r="A43" s="32" t="s">
        <v>83</v>
      </c>
      <c r="B43" s="11"/>
      <c r="C43" s="11"/>
      <c r="D43" s="11"/>
      <c r="E43" s="23"/>
      <c r="F43" s="23"/>
      <c r="G43" s="23"/>
      <c r="H43" s="23"/>
      <c r="I43" s="23"/>
    </row>
    <row r="44" spans="1:20" x14ac:dyDescent="0.25">
      <c r="A44" s="32" t="s">
        <v>97</v>
      </c>
      <c r="B44" s="11"/>
      <c r="C44" s="11"/>
      <c r="D44" s="11"/>
      <c r="E44" s="23"/>
      <c r="F44" s="23"/>
      <c r="G44" s="23" t="s">
        <v>47</v>
      </c>
      <c r="H44" s="23"/>
      <c r="I44" s="23"/>
    </row>
    <row r="45" spans="1:20" x14ac:dyDescent="0.25">
      <c r="A45" s="33"/>
      <c r="B45" s="23"/>
      <c r="C45" s="23"/>
      <c r="D45" s="23"/>
      <c r="E45" s="23"/>
      <c r="F45" s="23"/>
      <c r="G45" s="23"/>
      <c r="H45" s="23"/>
      <c r="I45" s="23"/>
    </row>
    <row r="46" spans="1:20" x14ac:dyDescent="0.25">
      <c r="A46" s="33"/>
      <c r="B46" s="23"/>
      <c r="C46" s="23"/>
      <c r="D46" s="23"/>
      <c r="E46" s="23"/>
      <c r="F46" s="23"/>
      <c r="G46" s="23"/>
      <c r="H46" s="23"/>
      <c r="I46" s="23"/>
    </row>
    <row r="47" spans="1:20" x14ac:dyDescent="0.25">
      <c r="A47" s="23" t="s">
        <v>100</v>
      </c>
      <c r="B47" s="23"/>
      <c r="C47" s="23"/>
      <c r="D47" s="23"/>
      <c r="E47" s="23"/>
      <c r="F47" s="23"/>
      <c r="G47" s="23"/>
      <c r="H47" s="23"/>
      <c r="I47" s="23" t="s">
        <v>84</v>
      </c>
    </row>
    <row r="48" spans="1:20" x14ac:dyDescent="0.25">
      <c r="A48" s="23"/>
      <c r="B48" s="23"/>
      <c r="C48" s="23"/>
      <c r="D48" s="23"/>
      <c r="E48" s="23"/>
      <c r="F48" s="23"/>
      <c r="G48" s="23"/>
      <c r="H48" s="23"/>
      <c r="I48" s="23"/>
    </row>
    <row r="49" spans="1:9" x14ac:dyDescent="0.25">
      <c r="A49" s="33"/>
      <c r="B49" s="23"/>
      <c r="C49" s="23"/>
      <c r="D49" s="23"/>
      <c r="E49" s="23"/>
      <c r="F49" s="23"/>
      <c r="G49" s="23"/>
      <c r="H49" s="23"/>
      <c r="I49" s="23"/>
    </row>
    <row r="50" spans="1:9" hidden="1" x14ac:dyDescent="0.25">
      <c r="A50" s="33"/>
      <c r="B50" s="23"/>
      <c r="C50" s="23"/>
      <c r="D50" s="23"/>
      <c r="E50" s="23"/>
      <c r="F50" s="23"/>
      <c r="G50" s="23"/>
      <c r="H50" s="23"/>
      <c r="I50" s="23"/>
    </row>
    <row r="51" spans="1:9" hidden="1" x14ac:dyDescent="0.25">
      <c r="A51" s="23"/>
      <c r="B51" s="23" t="s">
        <v>85</v>
      </c>
      <c r="C51" s="23"/>
      <c r="D51" s="23"/>
      <c r="E51" s="23"/>
      <c r="F51" s="23"/>
      <c r="G51" s="23"/>
      <c r="H51" s="23"/>
      <c r="I51" s="23"/>
    </row>
    <row r="52" spans="1:9" hidden="1" x14ac:dyDescent="0.25">
      <c r="A52" s="33"/>
      <c r="B52" s="23">
        <v>2015</v>
      </c>
      <c r="C52" s="23">
        <v>2016</v>
      </c>
      <c r="D52" s="23">
        <v>100</v>
      </c>
      <c r="E52" s="23"/>
      <c r="F52" s="23"/>
      <c r="G52" s="23"/>
      <c r="H52" s="23"/>
      <c r="I52" s="23"/>
    </row>
    <row r="53" spans="1:9" hidden="1" x14ac:dyDescent="0.25">
      <c r="A53" s="33" t="s">
        <v>86</v>
      </c>
      <c r="B53" s="23">
        <v>176874</v>
      </c>
      <c r="C53" s="23">
        <v>198336</v>
      </c>
      <c r="D53" s="23">
        <f t="shared" ref="D53:D58" si="3">C53*$D$52/B53</f>
        <v>112.13406153533023</v>
      </c>
      <c r="E53" s="23"/>
      <c r="F53" s="23"/>
      <c r="G53" s="23"/>
      <c r="H53" s="23"/>
      <c r="I53" s="23"/>
    </row>
    <row r="54" spans="1:9" hidden="1" x14ac:dyDescent="0.25">
      <c r="A54" s="33" t="s">
        <v>87</v>
      </c>
      <c r="B54" s="23">
        <v>172992</v>
      </c>
      <c r="C54" s="23">
        <v>173712</v>
      </c>
      <c r="D54" s="23">
        <f t="shared" si="3"/>
        <v>100.41620421753608</v>
      </c>
      <c r="E54" s="23"/>
      <c r="F54" s="23"/>
      <c r="G54" s="23"/>
      <c r="H54" s="23"/>
      <c r="I54" s="23"/>
    </row>
    <row r="55" spans="1:9" hidden="1" x14ac:dyDescent="0.25">
      <c r="A55" s="33" t="s">
        <v>88</v>
      </c>
      <c r="B55" s="23">
        <v>154320</v>
      </c>
      <c r="C55" s="23">
        <v>172112</v>
      </c>
      <c r="D55" s="23">
        <f t="shared" si="3"/>
        <v>111.52928978745464</v>
      </c>
      <c r="E55" s="23"/>
      <c r="F55" s="23"/>
      <c r="G55" s="23"/>
      <c r="H55" s="23"/>
      <c r="I55" s="23"/>
    </row>
    <row r="56" spans="1:9" hidden="1" x14ac:dyDescent="0.25">
      <c r="A56" s="33" t="s">
        <v>89</v>
      </c>
      <c r="B56" s="23">
        <v>171408</v>
      </c>
      <c r="C56" s="23">
        <v>198720</v>
      </c>
      <c r="D56" s="23">
        <f t="shared" si="3"/>
        <v>115.93391206944834</v>
      </c>
      <c r="E56" s="23"/>
      <c r="F56" s="23"/>
      <c r="G56" s="23"/>
      <c r="H56" s="23"/>
      <c r="I56" s="23"/>
    </row>
    <row r="57" spans="1:9" hidden="1" x14ac:dyDescent="0.25">
      <c r="A57" s="33" t="s">
        <v>90</v>
      </c>
      <c r="B57" s="23">
        <v>167736</v>
      </c>
      <c r="C57" s="23">
        <v>152256</v>
      </c>
      <c r="D57" s="23">
        <f t="shared" si="3"/>
        <v>90.771211904421236</v>
      </c>
      <c r="E57" s="23">
        <f>AVERAGE(D53:D57)</f>
        <v>106.15693590283811</v>
      </c>
      <c r="F57" s="23"/>
      <c r="G57" s="23"/>
      <c r="H57" s="23"/>
      <c r="I57" s="23"/>
    </row>
    <row r="58" spans="1:9" hidden="1" x14ac:dyDescent="0.25">
      <c r="A58" s="33" t="s">
        <v>91</v>
      </c>
      <c r="B58" s="23">
        <v>188136</v>
      </c>
      <c r="C58" s="23">
        <f>B58*1.06</f>
        <v>199424.16</v>
      </c>
      <c r="D58" s="23">
        <f t="shared" si="3"/>
        <v>106</v>
      </c>
      <c r="E58" s="23"/>
      <c r="F58" s="23"/>
      <c r="G58" s="23"/>
      <c r="H58" s="23"/>
      <c r="I58" s="23"/>
    </row>
    <row r="59" spans="1:9" hidden="1" x14ac:dyDescent="0.25">
      <c r="A59" s="23"/>
      <c r="B59" s="23" t="s">
        <v>92</v>
      </c>
      <c r="C59" s="23"/>
      <c r="D59" s="23"/>
      <c r="E59" s="23"/>
      <c r="F59" s="23"/>
      <c r="G59" s="23"/>
      <c r="H59" s="23"/>
      <c r="I59" s="23"/>
    </row>
    <row r="60" spans="1:9" hidden="1" x14ac:dyDescent="0.25">
      <c r="A60" s="33"/>
      <c r="B60" s="23">
        <v>2015</v>
      </c>
      <c r="C60" s="23">
        <v>2016</v>
      </c>
      <c r="D60" s="23">
        <v>100</v>
      </c>
      <c r="E60" s="23"/>
      <c r="F60" s="23"/>
      <c r="G60" s="23"/>
      <c r="H60" s="23"/>
      <c r="I60" s="23"/>
    </row>
    <row r="61" spans="1:9" hidden="1" x14ac:dyDescent="0.25">
      <c r="A61" s="33" t="s">
        <v>86</v>
      </c>
      <c r="B61" s="23">
        <v>261903</v>
      </c>
      <c r="C61" s="23">
        <v>159099</v>
      </c>
      <c r="D61" s="23">
        <f t="shared" ref="D61:D66" si="4">C61*$D$52/B61</f>
        <v>60.747299572742577</v>
      </c>
      <c r="E61" s="23"/>
      <c r="F61" s="23"/>
      <c r="G61" s="23"/>
      <c r="H61" s="23"/>
      <c r="I61" s="23"/>
    </row>
    <row r="62" spans="1:9" hidden="1" x14ac:dyDescent="0.25">
      <c r="A62" s="33" t="s">
        <v>87</v>
      </c>
      <c r="B62" s="23">
        <v>299657</v>
      </c>
      <c r="C62" s="23">
        <v>231813</v>
      </c>
      <c r="D62" s="23">
        <f t="shared" si="4"/>
        <v>77.359447635129499</v>
      </c>
      <c r="E62" s="23"/>
      <c r="F62" s="23"/>
      <c r="G62" s="23"/>
      <c r="H62" s="23"/>
      <c r="I62" s="23"/>
    </row>
    <row r="63" spans="1:9" hidden="1" x14ac:dyDescent="0.25">
      <c r="A63" s="33" t="s">
        <v>88</v>
      </c>
      <c r="B63" s="23">
        <v>188516</v>
      </c>
      <c r="C63" s="23">
        <v>175683</v>
      </c>
      <c r="D63" s="23">
        <f t="shared" si="4"/>
        <v>93.192620255044659</v>
      </c>
      <c r="E63" s="23"/>
      <c r="F63" s="23"/>
      <c r="G63" s="23"/>
      <c r="H63" s="23"/>
      <c r="I63" s="23"/>
    </row>
    <row r="64" spans="1:9" hidden="1" x14ac:dyDescent="0.25">
      <c r="A64" s="33" t="s">
        <v>89</v>
      </c>
      <c r="B64" s="23">
        <v>200378</v>
      </c>
      <c r="C64" s="23">
        <v>168485</v>
      </c>
      <c r="D64" s="23">
        <f t="shared" si="4"/>
        <v>84.083582029963367</v>
      </c>
      <c r="E64" s="23"/>
      <c r="F64" s="23"/>
      <c r="G64" s="23"/>
      <c r="H64" s="23"/>
      <c r="I64" s="23"/>
    </row>
    <row r="65" spans="1:9" hidden="1" x14ac:dyDescent="0.25">
      <c r="A65" s="33" t="s">
        <v>90</v>
      </c>
      <c r="B65" s="23">
        <v>129701</v>
      </c>
      <c r="C65" s="23">
        <v>108118</v>
      </c>
      <c r="D65" s="23">
        <f t="shared" si="4"/>
        <v>83.359418971326363</v>
      </c>
      <c r="E65" s="23">
        <f>AVERAGE(D61:D65)</f>
        <v>79.748473692841301</v>
      </c>
      <c r="F65" s="23"/>
      <c r="G65" s="23"/>
      <c r="H65" s="23"/>
      <c r="I65" s="23"/>
    </row>
    <row r="66" spans="1:9" hidden="1" x14ac:dyDescent="0.25">
      <c r="A66" s="33" t="s">
        <v>91</v>
      </c>
      <c r="B66" s="23">
        <v>114303</v>
      </c>
      <c r="C66" s="23">
        <f>B66/1.26</f>
        <v>90716.666666666672</v>
      </c>
      <c r="D66" s="23">
        <f t="shared" si="4"/>
        <v>79.365079365079382</v>
      </c>
      <c r="E66" s="23"/>
      <c r="F66" s="23"/>
      <c r="G66" s="23"/>
      <c r="H66" s="23"/>
      <c r="I66" s="23"/>
    </row>
    <row r="67" spans="1:9" hidden="1" x14ac:dyDescent="0.25">
      <c r="A67" s="23"/>
      <c r="B67" s="23" t="s">
        <v>93</v>
      </c>
      <c r="C67" s="23"/>
      <c r="D67" s="23"/>
      <c r="E67" s="23"/>
      <c r="F67" s="23"/>
      <c r="G67" s="23"/>
      <c r="H67" s="23"/>
      <c r="I67" s="23"/>
    </row>
    <row r="68" spans="1:9" hidden="1" x14ac:dyDescent="0.25">
      <c r="A68" s="33"/>
      <c r="B68" s="23">
        <v>2015</v>
      </c>
      <c r="C68" s="23">
        <v>2016</v>
      </c>
      <c r="D68" s="23">
        <v>100</v>
      </c>
      <c r="E68" s="23"/>
      <c r="F68" s="23"/>
      <c r="G68" s="23"/>
      <c r="H68" s="23"/>
      <c r="I68" s="23"/>
    </row>
    <row r="69" spans="1:9" hidden="1" x14ac:dyDescent="0.25">
      <c r="A69" s="33" t="s">
        <v>86</v>
      </c>
      <c r="B69" s="23">
        <v>77775</v>
      </c>
      <c r="C69" s="23">
        <v>81126</v>
      </c>
      <c r="D69" s="23">
        <f t="shared" ref="D69:D74" si="5">C69*$D$52/B69</f>
        <v>104.30858244937319</v>
      </c>
      <c r="E69" s="23"/>
      <c r="F69" s="23"/>
      <c r="G69" s="23"/>
      <c r="H69" s="23"/>
      <c r="I69" s="23"/>
    </row>
    <row r="70" spans="1:9" hidden="1" x14ac:dyDescent="0.25">
      <c r="A70" s="33" t="s">
        <v>87</v>
      </c>
      <c r="B70" s="23">
        <v>112543</v>
      </c>
      <c r="C70" s="23">
        <v>84253</v>
      </c>
      <c r="D70" s="23">
        <f t="shared" si="5"/>
        <v>74.862941275779036</v>
      </c>
      <c r="E70" s="23"/>
      <c r="F70" s="23"/>
      <c r="G70" s="23"/>
      <c r="H70" s="23"/>
      <c r="I70" s="23"/>
    </row>
    <row r="71" spans="1:9" hidden="1" x14ac:dyDescent="0.25">
      <c r="A71" s="33" t="s">
        <v>88</v>
      </c>
      <c r="B71" s="23">
        <v>93826</v>
      </c>
      <c r="C71" s="23">
        <v>76358</v>
      </c>
      <c r="D71" s="23">
        <f t="shared" si="5"/>
        <v>81.382559205337543</v>
      </c>
      <c r="E71" s="23"/>
      <c r="F71" s="23"/>
      <c r="G71" s="23"/>
      <c r="H71" s="23"/>
      <c r="I71" s="23"/>
    </row>
    <row r="72" spans="1:9" hidden="1" x14ac:dyDescent="0.25">
      <c r="A72" s="33" t="s">
        <v>89</v>
      </c>
      <c r="B72" s="23">
        <v>95217</v>
      </c>
      <c r="C72" s="23">
        <v>61743</v>
      </c>
      <c r="D72" s="23">
        <f t="shared" si="5"/>
        <v>64.844513059642708</v>
      </c>
      <c r="E72" s="23"/>
      <c r="F72" s="23"/>
      <c r="G72" s="23"/>
      <c r="H72" s="23"/>
      <c r="I72" s="23"/>
    </row>
    <row r="73" spans="1:9" hidden="1" x14ac:dyDescent="0.25">
      <c r="A73" s="33" t="s">
        <v>90</v>
      </c>
      <c r="B73" s="23">
        <v>75698</v>
      </c>
      <c r="C73" s="23">
        <v>48121</v>
      </c>
      <c r="D73" s="23">
        <f t="shared" si="5"/>
        <v>63.569711220904118</v>
      </c>
      <c r="E73" s="23">
        <f>AVERAGE(D69:D73)</f>
        <v>77.793661442207309</v>
      </c>
      <c r="F73" s="23"/>
      <c r="G73" s="23"/>
      <c r="H73" s="23"/>
      <c r="I73" s="23"/>
    </row>
    <row r="74" spans="1:9" hidden="1" x14ac:dyDescent="0.25">
      <c r="A74" s="33" t="s">
        <v>91</v>
      </c>
      <c r="B74" s="23">
        <v>53179</v>
      </c>
      <c r="C74" s="23">
        <f>B74/1.29</f>
        <v>41224.031007751939</v>
      </c>
      <c r="D74" s="23">
        <f t="shared" si="5"/>
        <v>77.519379844961236</v>
      </c>
      <c r="E74" s="23"/>
      <c r="F74" s="23"/>
      <c r="G74" s="23"/>
      <c r="H74" s="23"/>
      <c r="I74" s="23"/>
    </row>
    <row r="75" spans="1:9" hidden="1" x14ac:dyDescent="0.25">
      <c r="A75" s="23"/>
      <c r="B75" s="23" t="s">
        <v>94</v>
      </c>
      <c r="C75" s="23"/>
      <c r="D75" s="23"/>
      <c r="E75" s="23"/>
      <c r="F75" s="23"/>
      <c r="G75" s="23"/>
      <c r="H75" s="23"/>
      <c r="I75" s="23"/>
    </row>
    <row r="76" spans="1:9" hidden="1" x14ac:dyDescent="0.25">
      <c r="A76" s="33"/>
      <c r="B76" s="23">
        <v>2015</v>
      </c>
      <c r="C76" s="23">
        <v>2016</v>
      </c>
      <c r="D76" s="23">
        <v>100</v>
      </c>
      <c r="E76" s="23"/>
      <c r="F76" s="23"/>
      <c r="G76" s="23"/>
      <c r="H76" s="23"/>
      <c r="I76" s="23"/>
    </row>
    <row r="77" spans="1:9" hidden="1" x14ac:dyDescent="0.25">
      <c r="A77" s="33" t="s">
        <v>86</v>
      </c>
      <c r="B77" s="23">
        <v>83806</v>
      </c>
      <c r="C77" s="23">
        <v>81126</v>
      </c>
      <c r="D77" s="23">
        <f t="shared" ref="D77:D82" si="6">C77*$D$52/B77</f>
        <v>96.802138271722782</v>
      </c>
      <c r="E77" s="23"/>
      <c r="F77" s="23"/>
      <c r="G77" s="23"/>
      <c r="H77" s="23"/>
      <c r="I77" s="23"/>
    </row>
    <row r="78" spans="1:9" hidden="1" x14ac:dyDescent="0.25">
      <c r="A78" s="33" t="s">
        <v>87</v>
      </c>
      <c r="B78" s="23">
        <v>89558</v>
      </c>
      <c r="C78" s="23">
        <v>84253</v>
      </c>
      <c r="D78" s="23">
        <f t="shared" si="6"/>
        <v>94.076464414122697</v>
      </c>
      <c r="E78" s="23"/>
      <c r="F78" s="23"/>
      <c r="G78" s="23"/>
      <c r="H78" s="23"/>
      <c r="I78" s="23"/>
    </row>
    <row r="79" spans="1:9" hidden="1" x14ac:dyDescent="0.25">
      <c r="A79" s="33" t="s">
        <v>88</v>
      </c>
      <c r="B79" s="23">
        <v>81338</v>
      </c>
      <c r="C79" s="23">
        <v>76358</v>
      </c>
      <c r="D79" s="23">
        <f t="shared" si="6"/>
        <v>93.877400477021808</v>
      </c>
      <c r="E79" s="23"/>
      <c r="F79" s="23"/>
      <c r="G79" s="23"/>
      <c r="H79" s="23"/>
      <c r="I79" s="23"/>
    </row>
    <row r="80" spans="1:9" hidden="1" x14ac:dyDescent="0.25">
      <c r="A80" s="33" t="s">
        <v>89</v>
      </c>
      <c r="B80" s="23">
        <v>82971</v>
      </c>
      <c r="C80" s="23">
        <v>61743</v>
      </c>
      <c r="D80" s="23">
        <f t="shared" si="6"/>
        <v>74.415157103084212</v>
      </c>
      <c r="E80" s="23"/>
      <c r="F80" s="23"/>
      <c r="G80" s="23"/>
      <c r="H80" s="23"/>
      <c r="I80" s="23"/>
    </row>
    <row r="81" spans="1:9" hidden="1" x14ac:dyDescent="0.25">
      <c r="A81" s="33" t="s">
        <v>90</v>
      </c>
      <c r="B81" s="23">
        <v>88706</v>
      </c>
      <c r="C81" s="23">
        <v>48121</v>
      </c>
      <c r="D81" s="23">
        <f t="shared" si="6"/>
        <v>54.247739724483125</v>
      </c>
      <c r="E81" s="23">
        <f>AVERAGE(D77:D81)</f>
        <v>82.683779998086919</v>
      </c>
      <c r="F81" s="23"/>
      <c r="G81" s="23"/>
      <c r="H81" s="23"/>
      <c r="I81" s="23"/>
    </row>
    <row r="82" spans="1:9" hidden="1" x14ac:dyDescent="0.25">
      <c r="A82" s="33" t="s">
        <v>91</v>
      </c>
      <c r="B82" s="23">
        <v>95680</v>
      </c>
      <c r="C82" s="23">
        <f>B82/1.21</f>
        <v>79074.380165289258</v>
      </c>
      <c r="D82" s="23">
        <f t="shared" si="6"/>
        <v>82.644628099173559</v>
      </c>
      <c r="E82" s="23"/>
      <c r="F82" s="23"/>
      <c r="G82" s="23"/>
      <c r="H82" s="23"/>
      <c r="I82" s="23"/>
    </row>
    <row r="83" spans="1:9" x14ac:dyDescent="0.25">
      <c r="A83" s="33"/>
      <c r="B83" s="23"/>
      <c r="C83" s="23"/>
      <c r="D83" s="23"/>
      <c r="E83" s="23"/>
      <c r="F83" s="23"/>
      <c r="G83" s="23"/>
      <c r="H83" s="23"/>
      <c r="I83" s="23"/>
    </row>
    <row r="84" spans="1:9" x14ac:dyDescent="0.25">
      <c r="A84" s="31"/>
    </row>
    <row r="85" spans="1:9" x14ac:dyDescent="0.25">
      <c r="A85" s="31"/>
    </row>
    <row r="86" spans="1:9" x14ac:dyDescent="0.25">
      <c r="A86" s="31"/>
    </row>
    <row r="87" spans="1:9" x14ac:dyDescent="0.25">
      <c r="A87" s="31"/>
    </row>
    <row r="88" spans="1:9" x14ac:dyDescent="0.25">
      <c r="A88" s="31"/>
    </row>
    <row r="89" spans="1:9" x14ac:dyDescent="0.25">
      <c r="A89" s="31"/>
    </row>
    <row r="90" spans="1:9" x14ac:dyDescent="0.25">
      <c r="A90" s="31"/>
    </row>
    <row r="91" spans="1:9" x14ac:dyDescent="0.25">
      <c r="A91" s="31"/>
    </row>
    <row r="92" spans="1:9" x14ac:dyDescent="0.25">
      <c r="A92" s="31"/>
    </row>
    <row r="93" spans="1:9" x14ac:dyDescent="0.25">
      <c r="A93" s="31"/>
    </row>
  </sheetData>
  <mergeCells count="4">
    <mergeCell ref="A8:A10"/>
    <mergeCell ref="B8:I8"/>
    <mergeCell ref="B9:G9"/>
    <mergeCell ref="H9:I9"/>
  </mergeCells>
  <pageMargins left="0.59055118110236227" right="0.39370078740157483" top="0.39370078740157483" bottom="0.3937007874015748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сводная табл. нагрузок</vt:lpstr>
      <vt:lpstr>ведомость учета </vt:lpstr>
      <vt:lpstr>сводная по суб. и аренд.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2024-12-19T09:06:41Z</dcterms:modified>
</cp:coreProperties>
</file>